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5" activeTab="0"/>
  </bookViews>
  <sheets>
    <sheet name="1200" sheetId="1" r:id="rId1"/>
    <sheet name="1300" sheetId="2" r:id="rId2"/>
    <sheet name="1400" sheetId="3" r:id="rId3"/>
    <sheet name="1500" sheetId="4" r:id="rId4"/>
    <sheet name="1700" sheetId="5" r:id="rId5"/>
    <sheet name="1800" sheetId="6" r:id="rId6"/>
    <sheet name="2100" sheetId="7" r:id="rId7"/>
    <sheet name="2200" sheetId="8" r:id="rId8"/>
    <sheet name="2300" sheetId="9" r:id="rId9"/>
    <sheet name="3300" sheetId="10" r:id="rId10"/>
    <sheet name="3400" sheetId="11" r:id="rId11"/>
    <sheet name="3500" sheetId="12" r:id="rId12"/>
    <sheet name="4100" sheetId="13" r:id="rId13"/>
    <sheet name="4200" sheetId="14" r:id="rId14"/>
    <sheet name="5100" sheetId="15" r:id="rId15"/>
    <sheet name="5600" sheetId="16" r:id="rId16"/>
    <sheet name="5700" sheetId="17" r:id="rId17"/>
    <sheet name="5900" sheetId="18" r:id="rId18"/>
    <sheet name="7300" sheetId="19" r:id="rId19"/>
    <sheet name="8100" sheetId="20" r:id="rId20"/>
    <sheet name="SUMMARY" sheetId="21" r:id="rId21"/>
  </sheets>
  <externalReferences>
    <externalReference r:id="rId24"/>
    <externalReference r:id="rId25"/>
    <externalReference r:id="rId26"/>
  </externalReferences>
  <definedNames>
    <definedName name="__SEC1200">#REF!</definedName>
    <definedName name="_SEC1200" localSheetId="3">'1500'!#REF!</definedName>
    <definedName name="_SEC1200" localSheetId="4">'1700'!#REF!</definedName>
    <definedName name="_SEC1200" localSheetId="6">'2100'!#REF!</definedName>
    <definedName name="_SEC1200" localSheetId="7">'2200'!#REF!</definedName>
    <definedName name="_SEC1200" localSheetId="9">'3300'!#REF!</definedName>
    <definedName name="_SEC1200" localSheetId="10">'3400'!#REF!</definedName>
    <definedName name="_SEC1200" localSheetId="16">'5700'!#REF!</definedName>
    <definedName name="_SEC1200" localSheetId="17">'5900'!#REF!</definedName>
    <definedName name="_SEC1200" localSheetId="18">'7300'!#REF!</definedName>
    <definedName name="_SEC1200" localSheetId="19">'8100'!#REF!</definedName>
    <definedName name="_SEC1200">#REF!</definedName>
    <definedName name="Evaluation">#REF!</definedName>
    <definedName name="_xlnm.Print_Area" localSheetId="0">'1200'!$A$1:$H$65</definedName>
    <definedName name="_xlnm.Print_Area" localSheetId="1">'1300'!$A$1:$H$49</definedName>
    <definedName name="_xlnm.Print_Area" localSheetId="2">'1400'!$A$1:$H$125</definedName>
    <definedName name="_xlnm.Print_Area" localSheetId="3">'1500'!$A$1:$H$137</definedName>
    <definedName name="_xlnm.Print_Area" localSheetId="4">'1700'!$A$1:$H$72</definedName>
    <definedName name="_xlnm.Print_Area" localSheetId="5">'1800'!$A$1:$H$72</definedName>
    <definedName name="_xlnm.Print_Area" localSheetId="6">'2100'!$A$1:$H$62</definedName>
    <definedName name="_xlnm.Print_Area" localSheetId="7">'2200'!$A$1:$H$138</definedName>
    <definedName name="_xlnm.Print_Area" localSheetId="8">'2300'!$A$1:$H$75</definedName>
    <definedName name="_xlnm.Print_Area" localSheetId="9">'3300'!$A$1:$H$131</definedName>
    <definedName name="_xlnm.Print_Area" localSheetId="10">'3400'!$A$1:$H$76</definedName>
    <definedName name="_xlnm.Print_Area" localSheetId="11">'3500'!$A$1:$H$49</definedName>
    <definedName name="_xlnm.Print_Area" localSheetId="12">'4100'!$A$1:$I$66</definedName>
    <definedName name="_xlnm.Print_Area" localSheetId="13">'4200'!$A$1:$I$66</definedName>
    <definedName name="_xlnm.Print_Area" localSheetId="14">'5100'!$A$1:$I$49</definedName>
    <definedName name="_xlnm.Print_Area" localSheetId="16">'5700'!$A$1:$H$73</definedName>
    <definedName name="_xlnm.Print_Area" localSheetId="17">'5900'!$A$1:$H$72</definedName>
    <definedName name="_xlnm.Print_Area" localSheetId="18">'7300'!$A$1:$H$72</definedName>
    <definedName name="_xlnm.Print_Area" localSheetId="19">'8100'!$A$1:$H$71</definedName>
    <definedName name="_xlnm.Print_Area" localSheetId="20">'SUMMARY'!$A$1:$E$98</definedName>
    <definedName name="_xlnm.Print_Titles" localSheetId="3">'1500'!$1:$2</definedName>
    <definedName name="_xlnm.Print_Titles" localSheetId="7">'2200'!$1:$2</definedName>
    <definedName name="_xlnm.Print_Titles" localSheetId="20">'SUMMARY'!$1:$2</definedName>
    <definedName name="Tender">#REF!</definedName>
  </definedNames>
  <calcPr fullCalcOnLoad="1"/>
</workbook>
</file>

<file path=xl/comments21.xml><?xml version="1.0" encoding="utf-8"?>
<comments xmlns="http://schemas.openxmlformats.org/spreadsheetml/2006/main">
  <authors>
    <author>Tshepo</author>
  </authors>
  <commentList>
    <comment ref="B111" authorId="0">
      <text>
        <r>
          <rPr>
            <b/>
            <sz val="9"/>
            <rFont val="Tahoma"/>
            <family val="2"/>
          </rPr>
          <t>Tshepo: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<sst xmlns="http://schemas.openxmlformats.org/spreadsheetml/2006/main" count="1216" uniqueCount="582">
  <si>
    <t>ITEM NO</t>
  </si>
  <si>
    <t>DESCRIPTION</t>
  </si>
  <si>
    <t>UNIT</t>
  </si>
  <si>
    <t>QUANTITY</t>
  </si>
  <si>
    <t>RATE</t>
  </si>
  <si>
    <t>AMOUNT</t>
  </si>
  <si>
    <t>GENERAL REQUIREMENTS AND PROVISIONS</t>
  </si>
  <si>
    <t>B12.01</t>
  </si>
  <si>
    <t>-</t>
  </si>
  <si>
    <t>Prov</t>
  </si>
  <si>
    <t>Sum</t>
  </si>
  <si>
    <t>(ii)</t>
  </si>
  <si>
    <t xml:space="preserve">Handling costs and profit in respect of B12.01(i) </t>
  </si>
  <si>
    <t>above</t>
  </si>
  <si>
    <t>%</t>
  </si>
  <si>
    <t>(a)</t>
  </si>
  <si>
    <t>(b)</t>
  </si>
  <si>
    <t>(c)</t>
  </si>
  <si>
    <t>Handling costs and profit in respect of sub-items</t>
  </si>
  <si>
    <t>(d)</t>
  </si>
  <si>
    <t xml:space="preserve">  1200</t>
  </si>
  <si>
    <t>TOTAL CARRIED TO SUMMARY</t>
  </si>
  <si>
    <t>ITEM</t>
  </si>
  <si>
    <t>NO</t>
  </si>
  <si>
    <t>CONTRACTOR'S ESTABLISHMENT ON SITE</t>
  </si>
  <si>
    <t>AND GENERAL OBLIGATIONS</t>
  </si>
  <si>
    <t>The Contractor's general obligations:</t>
  </si>
  <si>
    <t>Fixed obligations</t>
  </si>
  <si>
    <t>lump</t>
  </si>
  <si>
    <t>sum</t>
  </si>
  <si>
    <t>Value-related obligations</t>
  </si>
  <si>
    <t xml:space="preserve"> lump</t>
  </si>
  <si>
    <t>Time-related obligations</t>
  </si>
  <si>
    <t>month</t>
  </si>
  <si>
    <t/>
  </si>
  <si>
    <t xml:space="preserve"> 1300</t>
  </si>
  <si>
    <t>m²</t>
  </si>
  <si>
    <t>(e)</t>
  </si>
  <si>
    <t>number</t>
  </si>
  <si>
    <t>(f)</t>
  </si>
  <si>
    <t>(i)</t>
  </si>
  <si>
    <t>(iii)</t>
  </si>
  <si>
    <t>Brought forward</t>
  </si>
  <si>
    <t>PC</t>
  </si>
  <si>
    <t>ACCOMMODATION OF TRAFFIC</t>
  </si>
  <si>
    <t xml:space="preserve">Accommodating traffic and maintaining </t>
  </si>
  <si>
    <t xml:space="preserve"> </t>
  </si>
  <si>
    <t>temporary deviations</t>
  </si>
  <si>
    <t>km</t>
  </si>
  <si>
    <t>Earthworks for temporary deviations:</t>
  </si>
  <si>
    <t>Shaping of temporary deviations</t>
  </si>
  <si>
    <t>Cut and borrow to fill</t>
  </si>
  <si>
    <t>m³</t>
  </si>
  <si>
    <t>Cut to spoil</t>
  </si>
  <si>
    <t>B15.03</t>
  </si>
  <si>
    <t>Temporary traffic-control facilities:</t>
  </si>
  <si>
    <t>Flagmen</t>
  </si>
  <si>
    <t>man-day</t>
  </si>
  <si>
    <t>Portable STOP and GO-RY signs</t>
  </si>
  <si>
    <t>Road signs, R- and TR-series, (size indicated)</t>
  </si>
  <si>
    <t>Road signs, TW-series, (size indicated)</t>
  </si>
  <si>
    <t>(g)</t>
  </si>
  <si>
    <t>Road signs, STW-, DTG-, TGS- and TG-</t>
  </si>
  <si>
    <t>series (excluding delineators and barricades)</t>
  </si>
  <si>
    <t>(h)</t>
  </si>
  <si>
    <t>Delineators (DTG50J):</t>
  </si>
  <si>
    <t>Single</t>
  </si>
  <si>
    <t>Mounted back to back</t>
  </si>
  <si>
    <t>(j)</t>
  </si>
  <si>
    <t>Traffic cones 600mm</t>
  </si>
  <si>
    <t>(l)</t>
  </si>
  <si>
    <t>Movable barriers (type indicated)</t>
  </si>
  <si>
    <t>No</t>
  </si>
  <si>
    <t>(n)</t>
  </si>
  <si>
    <t>Safety jackets and hats</t>
  </si>
  <si>
    <t xml:space="preserve"> 15.05</t>
  </si>
  <si>
    <t>Gravelling and repair of temporary deviations</t>
  </si>
  <si>
    <t xml:space="preserve">and existing gravel shoulders used as </t>
  </si>
  <si>
    <t>temporary deviations:</t>
  </si>
  <si>
    <t>Temporary deviations</t>
  </si>
  <si>
    <t xml:space="preserve"> 15.06</t>
  </si>
  <si>
    <t>Watering of temporary deviations</t>
  </si>
  <si>
    <t>kilolitre</t>
  </si>
  <si>
    <t xml:space="preserve"> 15.07</t>
  </si>
  <si>
    <t>Blading by road grader of:</t>
  </si>
  <si>
    <t>km-pass</t>
  </si>
  <si>
    <t>Existing roads used as temporary deviations</t>
  </si>
  <si>
    <t xml:space="preserve"> 15.08</t>
  </si>
  <si>
    <t>Repairs, alterations and/or additions to</t>
  </si>
  <si>
    <t>existing roads used as temporary deviations</t>
  </si>
  <si>
    <t>m</t>
  </si>
  <si>
    <t>B15.14</t>
  </si>
  <si>
    <t>Allow providsional sum for:</t>
  </si>
  <si>
    <t>Repair of damaged temporary road signs</t>
  </si>
  <si>
    <t>and delineators</t>
  </si>
  <si>
    <t>Replacement of damaged temporary road signs</t>
  </si>
  <si>
    <t>OVERHAUL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</si>
  <si>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-km</t>
    </r>
  </si>
  <si>
    <t>CLEARING AND GRUBBING</t>
  </si>
  <si>
    <t>Clearing and grubbing</t>
  </si>
  <si>
    <t>ha</t>
  </si>
  <si>
    <t xml:space="preserve"> 1700</t>
  </si>
  <si>
    <t>Rock fill (as specified in Subclause 3209(c))</t>
  </si>
  <si>
    <t xml:space="preserve">Sand fills (as described in Clause 3302,  including </t>
  </si>
  <si>
    <t>Contractor, including all haul:</t>
  </si>
  <si>
    <t>DAYWORKS</t>
  </si>
  <si>
    <t>B18.01</t>
  </si>
  <si>
    <t>Labourers:</t>
  </si>
  <si>
    <t>Unskilled</t>
  </si>
  <si>
    <t>h</t>
  </si>
  <si>
    <t>Semi-skilled</t>
  </si>
  <si>
    <t>Skilled</t>
  </si>
  <si>
    <t>B18.02</t>
  </si>
  <si>
    <t>Foreman</t>
  </si>
  <si>
    <t>B18.03</t>
  </si>
  <si>
    <t>Tipper trucks:</t>
  </si>
  <si>
    <t>3 - 5 ton</t>
  </si>
  <si>
    <t>5.1 - 10 ton</t>
  </si>
  <si>
    <t>B18.04</t>
  </si>
  <si>
    <t>Loader (0,5m³)</t>
  </si>
  <si>
    <t>B18.05</t>
  </si>
  <si>
    <t>Grader (CAT  140G or similar)</t>
  </si>
  <si>
    <t>B18.06</t>
  </si>
  <si>
    <t>LDV</t>
  </si>
  <si>
    <t>B18.07</t>
  </si>
  <si>
    <t>Compaction rollers:</t>
  </si>
  <si>
    <t>Vibratory roller</t>
  </si>
  <si>
    <t>Tamping roller</t>
  </si>
  <si>
    <t>Grid roller</t>
  </si>
  <si>
    <t>B18.08</t>
  </si>
  <si>
    <t>Hand controlled compactors</t>
  </si>
  <si>
    <t>Pedestrian roller (Bomag BW90)</t>
  </si>
  <si>
    <t>Vibratory plate</t>
  </si>
  <si>
    <t>Rammers</t>
  </si>
  <si>
    <t>B18.09</t>
  </si>
  <si>
    <t>Water truck (min. 10000litre)</t>
  </si>
  <si>
    <t>B18.10</t>
  </si>
  <si>
    <t>Dozer (D7 or similar)</t>
  </si>
  <si>
    <t>DRAINS</t>
  </si>
  <si>
    <t>LI 21.01</t>
  </si>
  <si>
    <t>Excavation for open drains:</t>
  </si>
  <si>
    <t xml:space="preserve">Excavating soft material situated within the </t>
  </si>
  <si>
    <t xml:space="preserve">following depth ranges below the surface </t>
  </si>
  <si>
    <t>level:</t>
  </si>
  <si>
    <t>0 m up to 1,5 m</t>
  </si>
  <si>
    <t xml:space="preserve">Extra over subitem 21.01(a) for excavation </t>
  </si>
  <si>
    <t>in hard material, irrespective of depth</t>
  </si>
  <si>
    <t>LI 21.02</t>
  </si>
  <si>
    <t>Clearing and shaping existing open drains</t>
  </si>
  <si>
    <t>Banks and dykes</t>
  </si>
  <si>
    <t>SECTION 2200</t>
  </si>
  <si>
    <t>PREFABRICATED CULVERTS</t>
  </si>
  <si>
    <t>Excavation:</t>
  </si>
  <si>
    <t>Excavating soft material situated within the</t>
  </si>
  <si>
    <t xml:space="preserve">Extra over subitem 22.01(a) for excavation </t>
  </si>
  <si>
    <t>Backfilling:</t>
  </si>
  <si>
    <t>Using the excavated material</t>
  </si>
  <si>
    <t>Extra over subitems 22.02(a) and (b) for soil</t>
  </si>
  <si>
    <t>cement backfilling containing 2% cement</t>
  </si>
  <si>
    <t>Rate Only</t>
  </si>
  <si>
    <t>B22.07</t>
  </si>
  <si>
    <t>Cast in situ concrete and formwork:</t>
  </si>
  <si>
    <t>(b) (i)  In floor slabs for portal or rectangular culverts</t>
  </si>
  <si>
    <t xml:space="preserve">         including formwork, joints and class U2 surface</t>
  </si>
  <si>
    <t xml:space="preserve">         finish (class 25/19)</t>
  </si>
  <si>
    <t xml:space="preserve">   (ii)   </t>
  </si>
  <si>
    <t>Between culvert units (class 15/19)</t>
  </si>
  <si>
    <t xml:space="preserve"> 2200</t>
  </si>
  <si>
    <t>t</t>
  </si>
  <si>
    <t>kg</t>
  </si>
  <si>
    <t>CONCRETE KERBING, CONCRETE</t>
  </si>
  <si>
    <t>CHANNELLING, CHUTES AND DOWNPIPES,</t>
  </si>
  <si>
    <t>AND CONCRETE LININGS FOR OPEN DRAINS</t>
  </si>
  <si>
    <t>23.01</t>
  </si>
  <si>
    <t>Concrete kerbing:</t>
  </si>
  <si>
    <t xml:space="preserve">Prefabricated mountable kerb, SABS 927 </t>
  </si>
  <si>
    <t>Trimming of excavations for concrete-lined opened drains:</t>
  </si>
  <si>
    <t xml:space="preserve">In soft material </t>
  </si>
  <si>
    <t>In hard material</t>
  </si>
  <si>
    <t>Concrete lining for open drains:</t>
  </si>
  <si>
    <t xml:space="preserve">Class U2 surface finish to cast in situ concrete </t>
  </si>
  <si>
    <t xml:space="preserve">(trapezoidal drain) </t>
  </si>
  <si>
    <t>Sealed joints in concrete linings of open drains</t>
  </si>
  <si>
    <t>Steel reinforcement</t>
  </si>
  <si>
    <t>Welded steel fabric ref 195</t>
  </si>
  <si>
    <t>BORROW MATERIALS</t>
  </si>
  <si>
    <t xml:space="preserve">Excess overburden                       </t>
  </si>
  <si>
    <t>Finishing-off borrow areas in:</t>
  </si>
  <si>
    <t>Intermediate material</t>
  </si>
  <si>
    <t>Soft material</t>
  </si>
  <si>
    <t>provided by the Contractor, including all haul:</t>
  </si>
  <si>
    <t xml:space="preserve"> TOTAL CARRIED TO SUMMARY</t>
  </si>
  <si>
    <t>MASS EARTHWORKS</t>
  </si>
  <si>
    <t>Material in compacted layer thicknesses</t>
  </si>
  <si>
    <t>of 200 mm and less:</t>
  </si>
  <si>
    <t>Compacted to 90% of modified</t>
  </si>
  <si>
    <t>AASHTO density</t>
  </si>
  <si>
    <t>Intermediate excavation</t>
  </si>
  <si>
    <t>33.04</t>
  </si>
  <si>
    <t>Soft excavation</t>
  </si>
  <si>
    <t xml:space="preserve"> 33.07</t>
  </si>
  <si>
    <t xml:space="preserve">Removal of unsuitable material (including </t>
  </si>
  <si>
    <t>free-haul of 0,5 km):</t>
  </si>
  <si>
    <t>In layer thicknesses exceeding 200 mm:</t>
  </si>
  <si>
    <t>Stable material</t>
  </si>
  <si>
    <t>Unstable material</t>
  </si>
  <si>
    <t xml:space="preserve"> 33.13</t>
  </si>
  <si>
    <t>Cut slopes</t>
  </si>
  <si>
    <t>Fill slopes</t>
  </si>
  <si>
    <t xml:space="preserve"> 3300</t>
  </si>
  <si>
    <t>PAVEMENT LAYERS OF GRAVEL MATERIAL</t>
  </si>
  <si>
    <t>34.01</t>
  </si>
  <si>
    <t xml:space="preserve">Pavement layers constructed from gravel </t>
  </si>
  <si>
    <t>93% of modified AASHTO density for a</t>
  </si>
  <si>
    <t>compacted layer thickness of 150 mm</t>
  </si>
  <si>
    <t xml:space="preserve"> 3400</t>
  </si>
  <si>
    <t>STABILIZATION</t>
  </si>
  <si>
    <t>35.01</t>
  </si>
  <si>
    <t xml:space="preserve">Chemical stabilization extra over unstabilized </t>
  </si>
  <si>
    <t>compacted layers:</t>
  </si>
  <si>
    <t>35.02</t>
  </si>
  <si>
    <t>Chemical stabilizing agent:</t>
  </si>
  <si>
    <t>Ordinary Portland cement</t>
  </si>
  <si>
    <t>litre</t>
  </si>
  <si>
    <t>PITCHING, STONEWORK AND PROTECTION</t>
  </si>
  <si>
    <t>AGAINST EROSION</t>
  </si>
  <si>
    <t>LI 51.01</t>
  </si>
  <si>
    <t>Stone pitching:</t>
  </si>
  <si>
    <t>Grouted stone pitching 150 mm thickness</t>
  </si>
  <si>
    <t xml:space="preserve"> 5100</t>
  </si>
  <si>
    <t>ROAD SIGNS</t>
  </si>
  <si>
    <t>56.01</t>
  </si>
  <si>
    <t xml:space="preserve">Road sign boards with painted or coloured </t>
  </si>
  <si>
    <t xml:space="preserve">semi-matt background.  Symbols, lettering </t>
  </si>
  <si>
    <t xml:space="preserve">and borders in semi-matt black or Class I </t>
  </si>
  <si>
    <t>retro-reflective material, where the sign</t>
  </si>
  <si>
    <t>board is constructed from:</t>
  </si>
  <si>
    <t>Area not exceeding 2 m²</t>
  </si>
  <si>
    <t>56.02</t>
  </si>
  <si>
    <t>Extra over item 56.01 for using:</t>
  </si>
  <si>
    <t>Background of retro-reflective material:</t>
  </si>
  <si>
    <t>56.03</t>
  </si>
  <si>
    <t xml:space="preserve">Road sign supports (overhead road sign </t>
  </si>
  <si>
    <t>structures excluded):</t>
  </si>
  <si>
    <t xml:space="preserve">Excavation and backfilling for road sign </t>
  </si>
  <si>
    <t>supports (not applicable to kilometre posts)</t>
  </si>
  <si>
    <t xml:space="preserve">Extra over item 56.05 for cement-treated soil </t>
  </si>
  <si>
    <t>backfill</t>
  </si>
  <si>
    <t xml:space="preserve"> 5600</t>
  </si>
  <si>
    <t>FINISHING THE ROAD AND ROAD RESERVE</t>
  </si>
  <si>
    <t>AND TREATING OLD ROADS</t>
  </si>
  <si>
    <t>Finishing the road and road reserve:</t>
  </si>
  <si>
    <t>Single-carriageway road</t>
  </si>
  <si>
    <t xml:space="preserve"> 5900</t>
  </si>
  <si>
    <t>TESTING MATERIALS AND WORKMANSHIP</t>
  </si>
  <si>
    <t>81.02</t>
  </si>
  <si>
    <t>Other special tests requested by the Engineer:</t>
  </si>
  <si>
    <t>Cost of testing</t>
  </si>
  <si>
    <t xml:space="preserve"> Sum</t>
  </si>
  <si>
    <t>Charge on Prime Cost Sum</t>
  </si>
  <si>
    <t xml:space="preserve"> 8100</t>
  </si>
  <si>
    <t>GENERAL REQUIREMENTS AND PROVISIONS………………………………………………………………………………….</t>
  </si>
  <si>
    <t>R</t>
  </si>
  <si>
    <t xml:space="preserve">CONTRACTOR'S ESTABLISHMENT ON SITE AND </t>
  </si>
  <si>
    <t>GENERAL OBLIGATIONS....…………………………………………………………………………………………………………….</t>
  </si>
  <si>
    <t>ACCOMMODATION OF TRAFFIC…………………………………………………………………………………………………</t>
  </si>
  <si>
    <t>CLEARING AND GRUBBING……………………………………………………………………………………………………………………………..</t>
  </si>
  <si>
    <t>DAYWORKS……………………………………………………………………………………………</t>
  </si>
  <si>
    <t>Rates Only</t>
  </si>
  <si>
    <t>DRAINS……………………………………………………………………………………………………………………………………………………….</t>
  </si>
  <si>
    <t>PREFABRICATED CULVERTS………………………………………………………………………………………………………………………..</t>
  </si>
  <si>
    <t>CONCRETE KERBING, CONCRETE CHANNELING, CHUTES AND DOWNPIPES</t>
  </si>
  <si>
    <t>AND CONCRETE LINING FOR OPEN DRAINS…………………………………………………..</t>
  </si>
  <si>
    <t>MASS EARTHWORKS………………………………………………………………………………………………………………………………………..</t>
  </si>
  <si>
    <t xml:space="preserve">PAVEMENT LAYERS OF GRAVEL MATERIAL…………………………………………………………………………... </t>
  </si>
  <si>
    <t>STABILIZATION……………………………………………………………………………………….</t>
  </si>
  <si>
    <t>PITCHING, STONEWORK AND PROTECTION AGAINST EROSION…………………………..</t>
  </si>
  <si>
    <t xml:space="preserve">FINISHING THE ROAD AND ROAD RESERVE AND </t>
  </si>
  <si>
    <t xml:space="preserve">TREATING OLD ROADS……………………………………………………………………………………………………………………………………………….  </t>
  </si>
  <si>
    <t xml:space="preserve">TESTING MATERIAL AND WORKMANSHIP </t>
  </si>
  <si>
    <t>TREATING OLD ROADS …………………………………………………………………………………………………………………………………</t>
  </si>
  <si>
    <t>TOTAL</t>
  </si>
  <si>
    <t>CALCULATION OF TENDER SUM</t>
  </si>
  <si>
    <t xml:space="preserve"> SUMMARY OF SCHEDULE OF QUANTITIES TOTAL……………………………………………………………………………………………….</t>
  </si>
  <si>
    <t>…………………………………………</t>
  </si>
  <si>
    <t>ADD CONTINGENCIES</t>
  </si>
  <si>
    <t xml:space="preserve">The sum provided here is under the sole control of the </t>
  </si>
  <si>
    <t>Engineer and may be deducted in whole or in part.  (The Tenderer</t>
  </si>
  <si>
    <t xml:space="preserve">SUBTOTAL </t>
  </si>
  <si>
    <t>ADD VALUE-ADDED TAX (VAT)</t>
  </si>
  <si>
    <t xml:space="preserve">                                                                              </t>
  </si>
  <si>
    <t>SIGNED ON BEHALF OF TENDERER : . . . . . . . . . . . . . . . . . . . . . . . . . . . . . . . . . . . . . . . . . . . . . . . . . . . . . . . . . . . . . .</t>
  </si>
  <si>
    <t>ROAD MARKINGS</t>
  </si>
  <si>
    <t>Retro-reflective road-marking paint:</t>
  </si>
  <si>
    <t>White line (100mm wide broken or unbroken)</t>
  </si>
  <si>
    <t>White lettering and symbols</t>
  </si>
  <si>
    <t>PS12.05</t>
  </si>
  <si>
    <t xml:space="preserve">Protection, removal,relocation and replacement of </t>
  </si>
  <si>
    <t>Utility services.</t>
  </si>
  <si>
    <t>(a) Utility services</t>
  </si>
  <si>
    <t>Protection, removal,relocation and replacement</t>
  </si>
  <si>
    <t>of utility services.</t>
  </si>
  <si>
    <t>(a) (i) above</t>
  </si>
  <si>
    <t>(c )</t>
  </si>
  <si>
    <t>In inlet and outlet structures, skewed ends, catchpits,</t>
  </si>
  <si>
    <t>Brickwork</t>
  </si>
  <si>
    <t>115 mm thick</t>
  </si>
  <si>
    <t>230 mm thick</t>
  </si>
  <si>
    <t>Plaster</t>
  </si>
  <si>
    <t>22.'20</t>
  </si>
  <si>
    <t>Benching</t>
  </si>
  <si>
    <t>Service ducts</t>
  </si>
  <si>
    <t>(a) Ordinary pipes</t>
  </si>
  <si>
    <t>(i) 110mm diameter</t>
  </si>
  <si>
    <t>(ii) 150mm diameter</t>
  </si>
  <si>
    <t>PS22.23</t>
  </si>
  <si>
    <t>(b ) Unplasticised PVC Pipes</t>
  </si>
  <si>
    <t>Encasing of serivce duct in 1:12 cement soil mixture (75mm</t>
  </si>
  <si>
    <t>min. all round)</t>
  </si>
  <si>
    <t>PS22.25</t>
  </si>
  <si>
    <t>Overhaul on excavated material carted to spoil,backfill material (but</t>
  </si>
  <si>
    <t>excluding Portland cement in the case of soil cement, existing</t>
  </si>
  <si>
    <t xml:space="preserve">structures demolished and removed to spoil, and removing and </t>
  </si>
  <si>
    <t>relaying, and removing and stacking existing prefabricated culverts</t>
  </si>
  <si>
    <t>,for haul in excess of the free-haul distance.</t>
  </si>
  <si>
    <t>Hand excavation to determine the positions of exisiting services.</t>
  </si>
  <si>
    <t xml:space="preserve">Selected backfill material under concrete-lined side drains </t>
  </si>
  <si>
    <t>compacted to 93% of modified AASHTO density.</t>
  </si>
  <si>
    <t>(a)(i)</t>
  </si>
  <si>
    <t>Cast in situ concrete chutes (measured by components):</t>
  </si>
  <si>
    <t>(a) Concrete</t>
  </si>
  <si>
    <t>(1) Class 20/19</t>
  </si>
  <si>
    <t xml:space="preserve">(b) Formwork  </t>
  </si>
  <si>
    <t>(1) F1 Surface finish</t>
  </si>
  <si>
    <t>(2) F2 Surface fininsh</t>
  </si>
  <si>
    <t>(Polysulphide sealants)</t>
  </si>
  <si>
    <t>TOTAL CARRIED FORWARD TO SUMMARY</t>
  </si>
  <si>
    <t>Provision and application of water for curing</t>
  </si>
  <si>
    <t>kl</t>
  </si>
  <si>
    <t>SECTION 1200</t>
  </si>
  <si>
    <t>SECTION 1300</t>
  </si>
  <si>
    <t>SECTION 1500</t>
  </si>
  <si>
    <t>SECTION 1700</t>
  </si>
  <si>
    <t>SECTION 1800</t>
  </si>
  <si>
    <t>SECTION 2100</t>
  </si>
  <si>
    <t>TOTAL CARRIED FORWARD</t>
  </si>
  <si>
    <t>SECTION 2300</t>
  </si>
  <si>
    <t>SECTION 3300</t>
  </si>
  <si>
    <t>SECTION 3400</t>
  </si>
  <si>
    <t>SECTION 3500</t>
  </si>
  <si>
    <t>SECTION 5100</t>
  </si>
  <si>
    <t>SECTION 5600</t>
  </si>
  <si>
    <t>SECTION 5700</t>
  </si>
  <si>
    <t>SECTION 5900</t>
  </si>
  <si>
    <t>SECTION 8100</t>
  </si>
  <si>
    <t>BROUGHT FORWARD</t>
  </si>
  <si>
    <t>HOUSING, OFFICES AND LABORATORIES</t>
  </si>
  <si>
    <t>FOR THE ENGINEER'S SITE PERSONNEL</t>
  </si>
  <si>
    <t xml:space="preserve"> 14.01</t>
  </si>
  <si>
    <t>Office and laboratory accommodation:</t>
  </si>
  <si>
    <t>Offices (interior floor space only)</t>
  </si>
  <si>
    <t xml:space="preserve"> 14.02</t>
  </si>
  <si>
    <t>Office and laboratory furniture:</t>
  </si>
  <si>
    <t>Chairs</t>
  </si>
  <si>
    <t>Desks, complete with drawers and locks</t>
  </si>
  <si>
    <t>Conference tables</t>
  </si>
  <si>
    <t xml:space="preserve"> 14.03</t>
  </si>
  <si>
    <t>Office and laboratory fittings, installations and</t>
  </si>
  <si>
    <t>equipment:</t>
  </si>
  <si>
    <t>Items measured by number:</t>
  </si>
  <si>
    <t>220/250 volt power points</t>
  </si>
  <si>
    <t>Double 80 watt fluorescent-light fittings</t>
  </si>
  <si>
    <t>complete with ballast and tubes</t>
  </si>
  <si>
    <t>(v)</t>
  </si>
  <si>
    <t>Single incandescent-light fittings</t>
  </si>
  <si>
    <t>complete with 100 watt globes</t>
  </si>
  <si>
    <t>(vi)</t>
  </si>
  <si>
    <t>Wash-hand basins complete with taps</t>
  </si>
  <si>
    <t>and drains</t>
  </si>
  <si>
    <t>(x)</t>
  </si>
  <si>
    <t>dry powder type, complete, mounted</t>
  </si>
  <si>
    <t>on wall with brackets</t>
  </si>
  <si>
    <t>(xi)</t>
  </si>
  <si>
    <t xml:space="preserve">Air-conditioning units with, 2,2 kW </t>
  </si>
  <si>
    <t xml:space="preserve">minimum capacity, mounted and with </t>
  </si>
  <si>
    <t>own power connection</t>
  </si>
  <si>
    <t>(xiv)</t>
  </si>
  <si>
    <t>General-purpose steel cupboards with</t>
  </si>
  <si>
    <t>shelves</t>
  </si>
  <si>
    <t>(xv)</t>
  </si>
  <si>
    <t>Steel filing cabinets with drawers</t>
  </si>
  <si>
    <t xml:space="preserve"> 1400</t>
  </si>
  <si>
    <t>14.04</t>
  </si>
  <si>
    <t xml:space="preserve">Car-ports                             </t>
  </si>
  <si>
    <t>Act and Construction Regulations</t>
  </si>
  <si>
    <t>B12/C1.2</t>
  </si>
  <si>
    <t>B12/C1.1</t>
  </si>
  <si>
    <t>Contractor's initial obligation in respect of the OHS</t>
  </si>
  <si>
    <t>Contractor's Time related Obligations in respect of the</t>
  </si>
  <si>
    <t>OHS Act and Construction Regulations</t>
  </si>
  <si>
    <t>B12/C1.3</t>
  </si>
  <si>
    <t>Submission of Health and Safety File</t>
  </si>
  <si>
    <t>L/Sum</t>
  </si>
  <si>
    <t>Month</t>
  </si>
  <si>
    <t>TOTAL CARRIED TO FORM OF OFFER</t>
  </si>
  <si>
    <t>SECTION 1400</t>
  </si>
  <si>
    <t>Edge beam (200mm deep x 200 wide mm)</t>
  </si>
  <si>
    <t>C2.2.5</t>
  </si>
  <si>
    <t>C2.2.6</t>
  </si>
  <si>
    <t>C2.2.7</t>
  </si>
  <si>
    <t>C2.2.9</t>
  </si>
  <si>
    <t>C2.2.10</t>
  </si>
  <si>
    <t>C2.2.11</t>
  </si>
  <si>
    <t>C2.2.12</t>
  </si>
  <si>
    <t>C.2.2.13</t>
  </si>
  <si>
    <t>C2.2.14</t>
  </si>
  <si>
    <t>C2.2.15</t>
  </si>
  <si>
    <t>C2.2.19</t>
  </si>
  <si>
    <t>C2.2.25</t>
  </si>
  <si>
    <t>C2.2.26</t>
  </si>
  <si>
    <t>C2.2.27</t>
  </si>
  <si>
    <t>fig 8c, as shown on the Drawings</t>
  </si>
  <si>
    <t>FOR THE ENGINEER'S SITE PERSONNEL……………………………………………………………….</t>
  </si>
  <si>
    <t>manholes,trust and anchor blocks, including formwork</t>
  </si>
  <si>
    <t>and including class U2 surface finish.</t>
  </si>
  <si>
    <t>formwork.</t>
  </si>
  <si>
    <t>Cast insitu concrete lining ( V and trapezoidal drain) including</t>
  </si>
  <si>
    <t>B12.02</t>
  </si>
  <si>
    <t>Structured Trainning</t>
  </si>
  <si>
    <t>(as specified in part D of the project specification)</t>
  </si>
  <si>
    <t>(a) and (b) above</t>
  </si>
  <si>
    <t>Provision of training venue (only if required)</t>
  </si>
  <si>
    <t xml:space="preserve">Lump </t>
  </si>
  <si>
    <t>fig 3, as shown on the Drawings</t>
  </si>
  <si>
    <t xml:space="preserve">SUMMARY OF SCHEDULE OF QUANTITIES </t>
  </si>
  <si>
    <t>Handling cost and profit in respect of sub item (i) above</t>
  </si>
  <si>
    <t>Ablution units x 2</t>
  </si>
  <si>
    <t>Fire extinguishers, 9,0kg all purpose</t>
  </si>
  <si>
    <t>(ii)    Running costs</t>
  </si>
  <si>
    <t>(i)     Fixed costs</t>
  </si>
  <si>
    <t>(a)    Services at offices and laboratories:</t>
  </si>
  <si>
    <t>Services</t>
  </si>
  <si>
    <t>22.05</t>
  </si>
  <si>
    <t>(d) formwork of concrete inder subitem 22,07(c) obove</t>
  </si>
  <si>
    <t>(i) Class F1 surface finish</t>
  </si>
  <si>
    <r>
      <t>m</t>
    </r>
    <r>
      <rPr>
        <sz val="10"/>
        <rFont val="Calibri"/>
        <family val="2"/>
      </rPr>
      <t>²</t>
    </r>
  </si>
  <si>
    <t>Mild steel bars</t>
  </si>
  <si>
    <t>High-tensile steel bars</t>
  </si>
  <si>
    <t>fig 12, as shown on the Drawings</t>
  </si>
  <si>
    <t>33.01</t>
  </si>
  <si>
    <t xml:space="preserve"> Carried forward</t>
  </si>
  <si>
    <t>SCHEDULE B : ROAD CONSTRUCTION</t>
  </si>
  <si>
    <t>In layer thicknesses of 200 mm and less:</t>
  </si>
  <si>
    <t xml:space="preserve">Finishing-off cut and fill slopes, medians </t>
  </si>
  <si>
    <t>and interchange areas:</t>
  </si>
  <si>
    <t>(Section 1600)</t>
  </si>
  <si>
    <t xml:space="preserve"> 33/16.01</t>
  </si>
  <si>
    <t xml:space="preserve">Overhaul on material hauled in excess of a </t>
  </si>
  <si>
    <t xml:space="preserve">free-haul distance of 0,5 km, for haul up to </t>
  </si>
  <si>
    <t>or through 1,0 km (restricted overhaul)</t>
  </si>
  <si>
    <t xml:space="preserve"> 33/16.02</t>
  </si>
  <si>
    <t xml:space="preserve">Overhaul on material hauled in excess of </t>
  </si>
  <si>
    <t>1,0 km (ordinary overhaul)</t>
  </si>
  <si>
    <t>m³-km</t>
  </si>
  <si>
    <t>(Section 3100)</t>
  </si>
  <si>
    <t xml:space="preserve"> 33/31.01</t>
  </si>
  <si>
    <t xml:space="preserve"> 33/31.03</t>
  </si>
  <si>
    <t>Hard material</t>
  </si>
  <si>
    <t>taken from cut or borrow, including free-</t>
  </si>
  <si>
    <t>haul up to 1,0 km:</t>
  </si>
  <si>
    <t>Gravel subbase, 150  mm thick*</t>
  </si>
  <si>
    <t>34/32.04</t>
  </si>
  <si>
    <t xml:space="preserve">Removal of oversize pavement material   </t>
  </si>
  <si>
    <t>34/16.02</t>
  </si>
  <si>
    <t>rate only</t>
  </si>
  <si>
    <t>Carried forward</t>
  </si>
  <si>
    <t>Prepainted galvanized steel plate</t>
  </si>
  <si>
    <t>(chromadek or approved equivalent):</t>
  </si>
  <si>
    <t>Area exceeding 2 m² but not 10 m²</t>
  </si>
  <si>
    <t>Area exceeding 10 m²</t>
  </si>
  <si>
    <t>56.05</t>
  </si>
  <si>
    <t>56.06</t>
  </si>
  <si>
    <t>56.07</t>
  </si>
  <si>
    <t>Extra over item 56.05 for rock excavation</t>
  </si>
  <si>
    <t>B56.11</t>
  </si>
  <si>
    <t>Gravel drainage layer below road sign footings</t>
  </si>
  <si>
    <t>B56.12</t>
  </si>
  <si>
    <t>Hazard plates:</t>
  </si>
  <si>
    <t>800 mm x 200 mm</t>
  </si>
  <si>
    <t>1 000 mm x 250 mm</t>
  </si>
  <si>
    <t>57.04</t>
  </si>
  <si>
    <t>Variations in rate of application:</t>
  </si>
  <si>
    <t>White paint</t>
  </si>
  <si>
    <t>Yellow paint</t>
  </si>
  <si>
    <t>Red paint</t>
  </si>
  <si>
    <t>Retro-reflective beads</t>
  </si>
  <si>
    <t>B57.06</t>
  </si>
  <si>
    <t xml:space="preserve">Setting out and premarking the lines </t>
  </si>
  <si>
    <t xml:space="preserve">(excluding traffic-island markings, lettering </t>
  </si>
  <si>
    <t>and symbols)</t>
  </si>
  <si>
    <t>Cut and borrow to fill, including all haul :</t>
  </si>
  <si>
    <t>Material obtained from:</t>
  </si>
  <si>
    <t>(G7)</t>
  </si>
  <si>
    <t>Generic Skills and Entreprenueral Skills</t>
  </si>
  <si>
    <t>Steel Galvenised tubing (diameter and wall thickness</t>
  </si>
  <si>
    <t>ROAD SIGNS…………………………………………………………………………………………….</t>
  </si>
  <si>
    <t>ROAD MARKING……………………………………………………………………………………………………………………………………………………………………</t>
  </si>
  <si>
    <t>Payment for PSC sittings</t>
  </si>
  <si>
    <t>Payment for Student Training</t>
  </si>
  <si>
    <t>B12/C1.5</t>
  </si>
  <si>
    <t>Class III</t>
  </si>
  <si>
    <t>indicated) (D75 2mm thick)</t>
  </si>
  <si>
    <t>Provision for Covid Compliance</t>
  </si>
  <si>
    <t>The tenderer shall add 15% of subtotal  for VAT ………………………………………………………………………………………………………</t>
  </si>
  <si>
    <t>Gravel subbase layers compacted to:</t>
  </si>
  <si>
    <t>Class 25/19 conctrete</t>
  </si>
  <si>
    <t>Cut to spoil, including all haul to spoil site :</t>
  </si>
  <si>
    <t>B12/C1.4</t>
  </si>
  <si>
    <t>Provisional Sum for payment of specialised services</t>
  </si>
  <si>
    <t>Geotechnical Investigation, EIA, Survey</t>
  </si>
  <si>
    <t>Rented, hotel and other accommodation:</t>
  </si>
  <si>
    <t xml:space="preserve">Provisional Sum for providing rented </t>
  </si>
  <si>
    <t xml:space="preserve">housing, hotel or other accommodation as </t>
  </si>
  <si>
    <t>described in Subsubclause 1403(c)(ii)</t>
  </si>
  <si>
    <t>Handling costs and profit in respect of</t>
  </si>
  <si>
    <t>subitem 14.07(a)</t>
  </si>
  <si>
    <t>B14.11</t>
  </si>
  <si>
    <t>Telecommunications System</t>
  </si>
  <si>
    <t>Supply (1)Cellular Phone</t>
  </si>
  <si>
    <t>Costs of calls by Engineer</t>
  </si>
  <si>
    <t>subsubitem 14.11(a), (c) above</t>
  </si>
  <si>
    <t>Provision of Labtop for the use of Engineer.</t>
  </si>
  <si>
    <t xml:space="preserve"> 14.08</t>
  </si>
  <si>
    <t>B15.10</t>
  </si>
  <si>
    <t xml:space="preserve">Accommodating traffic where the road  is constructed </t>
  </si>
  <si>
    <t>in half widths.</t>
  </si>
  <si>
    <t>must add 10% of the total of schedule of quantities) ……………………………………………………………………………………….</t>
  </si>
  <si>
    <t>BLOUBERG  MUNICIPALITY</t>
  </si>
  <si>
    <t>(i)     Payment of community liason officer and Sefety Rep</t>
  </si>
  <si>
    <t>SECTION 7300</t>
  </si>
  <si>
    <t>CONCRETE BLOCK PAVING FOR ROADS</t>
  </si>
  <si>
    <t>73.01 LIC</t>
  </si>
  <si>
    <t>Concrete block paving:</t>
  </si>
  <si>
    <t>73.03 LIC</t>
  </si>
  <si>
    <t xml:space="preserve">Provision of approved herbicide and ant </t>
  </si>
  <si>
    <t>poison:</t>
  </si>
  <si>
    <t>Provision of materials</t>
  </si>
  <si>
    <t>PC Sum</t>
  </si>
  <si>
    <t>Contractor's charges and profit added to</t>
  </si>
  <si>
    <t>the Prime Cost Sum</t>
  </si>
  <si>
    <t>CONCRETE BLOCK PAVING FOR ROADS…………………………………………………………………..</t>
  </si>
  <si>
    <t>Hard excavation(chemical blasting)</t>
  </si>
  <si>
    <t>CONTRACT NO:……………………….</t>
  </si>
  <si>
    <t>CONSTRUCTION OF ACCESS AND INTERNAL ROADS AT GA –MOTSHEMI VILLAGE</t>
  </si>
  <si>
    <t>Portal and rectangular culverts:</t>
  </si>
  <si>
    <t>Without prefabricated floor slabs:</t>
  </si>
  <si>
    <t>450 mm x 1000 mm, class 75S</t>
  </si>
  <si>
    <t>525 mm x 1200 mm, class 75S</t>
  </si>
  <si>
    <t>80 mm thick, Class 25,including 20mm sand bedding</t>
  </si>
  <si>
    <t>( c)</t>
  </si>
  <si>
    <t>Construction of speed hump</t>
  </si>
  <si>
    <t>PRIME COAT</t>
  </si>
  <si>
    <t xml:space="preserve"> 41.01</t>
  </si>
  <si>
    <t>Prime coat:</t>
  </si>
  <si>
    <t>Quick drying MSP tar prime</t>
  </si>
  <si>
    <t>MC-30 cut-back bitumen</t>
  </si>
  <si>
    <t xml:space="preserve"> 41.02</t>
  </si>
  <si>
    <t xml:space="preserve">Aggregate for blinding                  </t>
  </si>
  <si>
    <t>ASPHALT BASE AND SURFACING</t>
  </si>
  <si>
    <t xml:space="preserve">Asphalt surfacing (30 mm thickness and 60/70 </t>
  </si>
  <si>
    <t>penetration grade bitumen)</t>
  </si>
  <si>
    <t>Continously graded (medium)</t>
  </si>
  <si>
    <r>
      <t>m</t>
    </r>
    <r>
      <rPr>
        <sz val="10"/>
        <rFont val="Arial"/>
        <family val="2"/>
      </rPr>
      <t>²</t>
    </r>
  </si>
  <si>
    <t xml:space="preserve">Tack coat of 30% stable grade emulsion </t>
  </si>
  <si>
    <r>
      <t>(application rate at 0,5l/m</t>
    </r>
    <r>
      <rPr>
        <sz val="10"/>
        <rFont val="Arial"/>
        <family val="2"/>
      </rPr>
      <t>²)</t>
    </r>
  </si>
  <si>
    <t>Binder variations</t>
  </si>
  <si>
    <t>60/70 Pentration grade bitumen</t>
  </si>
  <si>
    <t>100 mm cores in asphalt paving</t>
  </si>
  <si>
    <t>Placing and compacting asphalt in restricted areas:</t>
  </si>
  <si>
    <t>Extra over item 42.02</t>
  </si>
  <si>
    <t>PRIME COAT……………………………………………………………………………………….</t>
  </si>
  <si>
    <t>ASPHALT BASE AND SURFACING……………………………………………………………………………………….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</si>
</sst>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.00"/>
    <numFmt numFmtId="181" formatCode="[$R-1C09]\ #,##0.00"/>
    <numFmt numFmtId="182" formatCode="\$#,##0.00\ ;\(\$#,##0.00\)"/>
    <numFmt numFmtId="183" formatCode="0.0"/>
    <numFmt numFmtId="184" formatCode="#,##0.0"/>
    <numFmt numFmtId="185" formatCode="[$R-1C09]\ #,##0.00;[$R-1C09]\ \-#,##0.00"/>
    <numFmt numFmtId="186" formatCode="#,##0.000"/>
    <numFmt numFmtId="187" formatCode="\$#,##0\ ;\(\$#,##0\)"/>
    <numFmt numFmtId="188" formatCode="[$-1C09]dd\ mmmm\ yyyy"/>
    <numFmt numFmtId="189" formatCode="_ [$R-1C09]\ * #,##0.00_ ;_ [$R-1C09]\ * \-#,##0.00_ ;_ [$R-1C09]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"/>
    <numFmt numFmtId="195" formatCode="0.000000000"/>
    <numFmt numFmtId="196" formatCode="0.0%"/>
    <numFmt numFmtId="197" formatCode="#,##0.0000000000"/>
    <numFmt numFmtId="198" formatCode="#,##0.00000000000"/>
    <numFmt numFmtId="199" formatCode="#,##0.000000000000"/>
    <numFmt numFmtId="200" formatCode="#,##0.000000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0.000"/>
    <numFmt numFmtId="207" formatCode="0.0000"/>
    <numFmt numFmtId="208" formatCode="#,##0.00;[Red]#,##0.00"/>
    <numFmt numFmtId="209" formatCode="&quot;R&quot;\ #,##0.00;[Red]&quot;R&quot;\ #,##0.00"/>
    <numFmt numFmtId="210" formatCode="[$R-46C]\ #,##0"/>
    <numFmt numFmtId="211" formatCode="[$R-46C]\ #,##0.0"/>
    <numFmt numFmtId="212" formatCode="[$R-46C]\ #,##0.00"/>
    <numFmt numFmtId="213" formatCode="[$R-432]\ #,##0.00"/>
    <numFmt numFmtId="214" formatCode="#,##0.00000000000000000"/>
    <numFmt numFmtId="215" formatCode="[$R-436]\ #,##0.00;[Red][$R-436]\ #,##0.00"/>
    <numFmt numFmtId="216" formatCode="&quot;R&quot;#,##0.00"/>
    <numFmt numFmtId="217" formatCode="_-&quot;£&quot;* #,##0.00_-;\-&quot;£&quot;* #,##0.00_-;_-&quot;£&quot;* &quot;-&quot;??_-;_-@_-"/>
    <numFmt numFmtId="218" formatCode="_-[$R-1C09]* #,##0.00_-;\-[$R-1C09]* #,##0.00_-;_-[$R-1C09]* &quot;-&quot;??_-;_-@_-"/>
  </numFmts>
  <fonts count="70">
    <font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Times New Roman"/>
      <family val="1"/>
    </font>
    <font>
      <b/>
      <sz val="12"/>
      <name val="Arial"/>
      <family val="2"/>
    </font>
    <font>
      <strike/>
      <sz val="10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/>
      <bottom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3" fillId="0" borderId="3" applyProtection="0">
      <alignment/>
    </xf>
    <xf numFmtId="177" fontId="43" fillId="0" borderId="0" applyFont="0" applyFill="0" applyBorder="0" applyAlignment="0" applyProtection="0"/>
    <xf numFmtId="4" fontId="3" fillId="0" borderId="3" applyProtection="0">
      <alignment/>
    </xf>
    <xf numFmtId="4" fontId="3" fillId="0" borderId="3" applyProtection="0">
      <alignment/>
    </xf>
    <xf numFmtId="3" fontId="3" fillId="0" borderId="4" applyProtection="0">
      <alignment/>
    </xf>
    <xf numFmtId="184" fontId="3" fillId="0" borderId="3" applyProtection="0">
      <alignment/>
    </xf>
    <xf numFmtId="4" fontId="12" fillId="0" borderId="3" applyProtection="0">
      <alignment/>
    </xf>
    <xf numFmtId="186" fontId="3" fillId="0" borderId="3" applyProtection="0">
      <alignment/>
    </xf>
    <xf numFmtId="182" fontId="3" fillId="0" borderId="3" applyProtection="0">
      <alignment horizontal="right"/>
    </xf>
    <xf numFmtId="176" fontId="4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0" fillId="0" borderId="0" applyProtection="0">
      <alignment/>
    </xf>
    <xf numFmtId="0" fontId="48" fillId="0" borderId="0" applyNumberFormat="0" applyFill="0" applyBorder="0" applyAlignment="0" applyProtection="0"/>
    <xf numFmtId="2" fontId="0" fillId="0" borderId="0" applyProtection="0">
      <alignment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9" fillId="0" borderId="0" applyProtection="0">
      <alignment/>
    </xf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8" applyNumberFormat="0" applyFill="0" applyAlignment="0" applyProtection="0"/>
    <xf numFmtId="0" fontId="57" fillId="31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32" borderId="9" applyNumberFormat="0" applyFont="0" applyAlignment="0" applyProtection="0"/>
    <xf numFmtId="0" fontId="11" fillId="33" borderId="0">
      <alignment/>
      <protection/>
    </xf>
    <xf numFmtId="0" fontId="8" fillId="0" borderId="4">
      <alignment/>
      <protection/>
    </xf>
    <xf numFmtId="0" fontId="58" fillId="27" borderId="10" applyNumberFormat="0" applyAlignment="0" applyProtection="0"/>
    <xf numFmtId="9" fontId="3" fillId="0" borderId="3" applyProtection="0">
      <alignment horizontal="right"/>
    </xf>
    <xf numFmtId="9" fontId="3" fillId="0" borderId="3" applyProtection="0">
      <alignment horizontal="right"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4" fontId="3" fillId="0" borderId="16" xfId="46" applyNumberFormat="1" applyFont="1" applyBorder="1">
      <alignment/>
    </xf>
    <xf numFmtId="0" fontId="4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4" fontId="3" fillId="0" borderId="16" xfId="0" applyNumberFormat="1" applyFont="1" applyBorder="1" applyAlignment="1" applyProtection="1">
      <alignment horizontal="center"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80" fontId="3" fillId="0" borderId="16" xfId="46" applyNumberFormat="1" applyFont="1" applyBorder="1" applyAlignment="1">
      <alignment horizontal="right"/>
    </xf>
    <xf numFmtId="0" fontId="3" fillId="0" borderId="17" xfId="0" applyFont="1" applyFill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 horizontal="center"/>
      <protection locked="0"/>
    </xf>
    <xf numFmtId="9" fontId="3" fillId="0" borderId="16" xfId="75" applyFont="1" applyBorder="1" applyAlignment="1" applyProtection="1">
      <alignment horizontal="center"/>
      <protection locked="0"/>
    </xf>
    <xf numFmtId="180" fontId="3" fillId="0" borderId="16" xfId="46" applyNumberFormat="1" applyFont="1" applyBorder="1">
      <alignment/>
    </xf>
    <xf numFmtId="0" fontId="3" fillId="0" borderId="1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180" fontId="3" fillId="0" borderId="16" xfId="46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 quotePrefix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15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0" fontId="2" fillId="0" borderId="16" xfId="0" applyFont="1" applyBorder="1" applyAlignment="1" applyProtection="1" quotePrefix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4" fontId="3" fillId="0" borderId="21" xfId="0" applyNumberFormat="1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/>
      <protection locked="0"/>
    </xf>
    <xf numFmtId="4" fontId="2" fillId="0" borderId="16" xfId="0" applyNumberFormat="1" applyFont="1" applyBorder="1" applyAlignment="1" applyProtection="1">
      <alignment horizontal="centerContinuous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80" fontId="3" fillId="0" borderId="19" xfId="46" applyNumberFormat="1" applyFont="1" applyBorder="1" applyAlignment="1">
      <alignment horizontal="righ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/>
      <protection locked="0"/>
    </xf>
    <xf numFmtId="3" fontId="3" fillId="0" borderId="16" xfId="46" applyFont="1" applyBorder="1" applyAlignment="1" applyProtection="1">
      <alignment horizontal="center"/>
      <protection locked="0"/>
    </xf>
    <xf numFmtId="4" fontId="3" fillId="0" borderId="16" xfId="42" applyFont="1" applyBorder="1" applyAlignment="1" applyProtection="1">
      <alignment horizontal="center"/>
      <protection locked="0"/>
    </xf>
    <xf numFmtId="2" fontId="3" fillId="0" borderId="16" xfId="42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3" fontId="3" fillId="0" borderId="16" xfId="46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/>
    </xf>
    <xf numFmtId="4" fontId="3" fillId="0" borderId="16" xfId="0" applyNumberFormat="1" applyFont="1" applyBorder="1" applyAlignment="1" applyProtection="1">
      <alignment horizontal="right"/>
      <protection locked="0"/>
    </xf>
    <xf numFmtId="180" fontId="2" fillId="0" borderId="19" xfId="46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4" fontId="3" fillId="0" borderId="16" xfId="42" applyFont="1" applyFill="1" applyBorder="1" applyAlignment="1" applyProtection="1">
      <alignment horizontal="center"/>
      <protection locked="0"/>
    </xf>
    <xf numFmtId="180" fontId="3" fillId="0" borderId="16" xfId="46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>
      <alignment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 quotePrefix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4" fontId="2" fillId="0" borderId="19" xfId="0" applyNumberFormat="1" applyFont="1" applyBorder="1" applyAlignment="1" applyProtection="1">
      <alignment horizontal="center"/>
      <protection locked="0"/>
    </xf>
    <xf numFmtId="3" fontId="3" fillId="0" borderId="19" xfId="46" applyFont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2" fontId="2" fillId="0" borderId="16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2" fontId="3" fillId="0" borderId="16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180" fontId="2" fillId="0" borderId="16" xfId="46" applyNumberFormat="1" applyFont="1" applyBorder="1" applyAlignment="1" applyProtection="1">
      <alignment horizontal="right"/>
      <protection locked="0"/>
    </xf>
    <xf numFmtId="2" fontId="3" fillId="0" borderId="21" xfId="0" applyNumberFormat="1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16" xfId="46" applyNumberFormat="1" applyFont="1" applyBorder="1" applyAlignment="1" applyProtection="1">
      <alignment horizontal="center"/>
      <protection locked="0"/>
    </xf>
    <xf numFmtId="184" fontId="3" fillId="0" borderId="16" xfId="46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3" fontId="3" fillId="0" borderId="16" xfId="46" applyFont="1" applyBorder="1" applyProtection="1">
      <alignment/>
      <protection locked="0"/>
    </xf>
    <xf numFmtId="4" fontId="3" fillId="0" borderId="16" xfId="42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 quotePrefix="1">
      <alignment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2" fontId="3" fillId="0" borderId="16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center"/>
      <protection locked="0"/>
    </xf>
    <xf numFmtId="4" fontId="3" fillId="0" borderId="16" xfId="46" applyNumberFormat="1" applyFont="1" applyBorder="1" applyAlignment="1">
      <alignment horizontal="center"/>
    </xf>
    <xf numFmtId="3" fontId="3" fillId="0" borderId="16" xfId="46" applyFont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/>
    </xf>
    <xf numFmtId="3" fontId="3" fillId="0" borderId="16" xfId="46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3" fillId="0" borderId="16" xfId="50" applyNumberFormat="1" applyFont="1" applyFill="1" applyBorder="1" applyAlignment="1" applyProtection="1">
      <alignment horizontal="center"/>
      <protection locked="0"/>
    </xf>
    <xf numFmtId="4" fontId="3" fillId="0" borderId="16" xfId="46" applyNumberFormat="1" applyFont="1" applyFill="1" applyBorder="1" applyAlignment="1">
      <alignment horizontal="right"/>
    </xf>
    <xf numFmtId="180" fontId="3" fillId="0" borderId="16" xfId="50" applyNumberFormat="1" applyFont="1" applyFill="1" applyBorder="1" applyAlignment="1" applyProtection="1">
      <alignment horizontal="center"/>
      <protection locked="0"/>
    </xf>
    <xf numFmtId="182" fontId="3" fillId="0" borderId="16" xfId="50" applyFont="1" applyBorder="1" applyAlignment="1" applyProtection="1">
      <alignment horizontal="center"/>
      <protection locked="0"/>
    </xf>
    <xf numFmtId="0" fontId="3" fillId="0" borderId="0" xfId="70" applyFont="1">
      <alignment/>
      <protection/>
    </xf>
    <xf numFmtId="0" fontId="4" fillId="0" borderId="0" xfId="70" applyFont="1">
      <alignment/>
      <protection/>
    </xf>
    <xf numFmtId="0" fontId="3" fillId="0" borderId="0" xfId="70" applyFont="1" applyAlignment="1">
      <alignment horizontal="left"/>
      <protection/>
    </xf>
    <xf numFmtId="4" fontId="3" fillId="0" borderId="0" xfId="70" applyNumberFormat="1" applyFont="1">
      <alignment/>
      <protection/>
    </xf>
    <xf numFmtId="0" fontId="2" fillId="0" borderId="0" xfId="70" applyFont="1">
      <alignment/>
      <protection/>
    </xf>
    <xf numFmtId="4" fontId="2" fillId="0" borderId="25" xfId="70" applyNumberFormat="1" applyFont="1" applyBorder="1" applyAlignment="1">
      <alignment horizontal="right"/>
      <protection/>
    </xf>
    <xf numFmtId="4" fontId="2" fillId="0" borderId="0" xfId="70" applyNumberFormat="1" applyFont="1" applyAlignment="1">
      <alignment horizontal="right"/>
      <protection/>
    </xf>
    <xf numFmtId="0" fontId="3" fillId="0" borderId="0" xfId="70" applyFont="1" applyBorder="1" applyAlignment="1">
      <alignment horizontal="left"/>
      <protection/>
    </xf>
    <xf numFmtId="0" fontId="3" fillId="0" borderId="0" xfId="70" applyFont="1" applyBorder="1">
      <alignment/>
      <protection/>
    </xf>
    <xf numFmtId="0" fontId="2" fillId="0" borderId="0" xfId="70" applyFont="1" applyBorder="1">
      <alignment/>
      <protection/>
    </xf>
    <xf numFmtId="4" fontId="2" fillId="0" borderId="0" xfId="70" applyNumberFormat="1" applyFont="1" applyBorder="1" applyAlignment="1">
      <alignment horizontal="right"/>
      <protection/>
    </xf>
    <xf numFmtId="0" fontId="3" fillId="0" borderId="26" xfId="70" applyFont="1" applyBorder="1" applyAlignment="1">
      <alignment horizontal="left"/>
      <protection/>
    </xf>
    <xf numFmtId="0" fontId="3" fillId="0" borderId="26" xfId="70" applyFont="1" applyBorder="1">
      <alignment/>
      <protection/>
    </xf>
    <xf numFmtId="4" fontId="2" fillId="0" borderId="26" xfId="70" applyNumberFormat="1" applyFont="1" applyBorder="1" applyAlignment="1">
      <alignment horizontal="right"/>
      <protection/>
    </xf>
    <xf numFmtId="0" fontId="2" fillId="0" borderId="0" xfId="70" applyFont="1" applyBorder="1" applyAlignment="1">
      <alignment horizontal="right"/>
      <protection/>
    </xf>
    <xf numFmtId="0" fontId="3" fillId="0" borderId="25" xfId="70" applyFont="1" applyBorder="1">
      <alignment/>
      <protection/>
    </xf>
    <xf numFmtId="0" fontId="3" fillId="0" borderId="25" xfId="70" applyFont="1" applyBorder="1" applyAlignment="1">
      <alignment horizontal="left"/>
      <protection/>
    </xf>
    <xf numFmtId="0" fontId="3" fillId="0" borderId="0" xfId="70" applyFont="1" applyAlignment="1">
      <alignment horizontal="right"/>
      <protection/>
    </xf>
    <xf numFmtId="4" fontId="2" fillId="0" borderId="25" xfId="70" applyNumberFormat="1" applyFont="1" applyFill="1" applyBorder="1" applyAlignment="1">
      <alignment horizontal="right"/>
      <protection/>
    </xf>
    <xf numFmtId="0" fontId="3" fillId="0" borderId="0" xfId="70" applyFont="1" applyFill="1" applyBorder="1" applyAlignment="1">
      <alignment horizontal="right"/>
      <protection/>
    </xf>
    <xf numFmtId="0" fontId="3" fillId="0" borderId="25" xfId="70" applyFont="1" applyFill="1" applyBorder="1" applyAlignment="1">
      <alignment horizontal="right"/>
      <protection/>
    </xf>
    <xf numFmtId="4" fontId="2" fillId="0" borderId="25" xfId="70" applyNumberFormat="1" applyFont="1" applyBorder="1">
      <alignment/>
      <protection/>
    </xf>
    <xf numFmtId="0" fontId="3" fillId="13" borderId="0" xfId="0" applyFont="1" applyFill="1" applyAlignment="1" applyProtection="1">
      <alignment/>
      <protection locked="0"/>
    </xf>
    <xf numFmtId="4" fontId="3" fillId="13" borderId="0" xfId="0" applyNumberFormat="1" applyFont="1" applyFill="1" applyAlignment="1" applyProtection="1">
      <alignment horizontal="center"/>
      <protection locked="0"/>
    </xf>
    <xf numFmtId="4" fontId="3" fillId="13" borderId="0" xfId="0" applyNumberFormat="1" applyFont="1" applyFill="1" applyAlignment="1" applyProtection="1">
      <alignment/>
      <protection locked="0"/>
    </xf>
    <xf numFmtId="0" fontId="62" fillId="0" borderId="12" xfId="0" applyFont="1" applyBorder="1" applyAlignment="1" applyProtection="1">
      <alignment horizontal="center"/>
      <protection locked="0"/>
    </xf>
    <xf numFmtId="0" fontId="62" fillId="0" borderId="13" xfId="0" applyFont="1" applyBorder="1" applyAlignment="1" applyProtection="1">
      <alignment horizontal="center"/>
      <protection locked="0"/>
    </xf>
    <xf numFmtId="0" fontId="62" fillId="0" borderId="14" xfId="0" applyFont="1" applyBorder="1" applyAlignment="1" applyProtection="1">
      <alignment horizontal="center"/>
      <protection locked="0"/>
    </xf>
    <xf numFmtId="0" fontId="62" fillId="0" borderId="15" xfId="0" applyFont="1" applyBorder="1" applyAlignment="1" applyProtection="1">
      <alignment horizontal="center"/>
      <protection locked="0"/>
    </xf>
    <xf numFmtId="4" fontId="62" fillId="0" borderId="12" xfId="0" applyNumberFormat="1" applyFont="1" applyBorder="1" applyAlignment="1" applyProtection="1">
      <alignment horizontal="center"/>
      <protection locked="0"/>
    </xf>
    <xf numFmtId="0" fontId="63" fillId="0" borderId="16" xfId="0" applyFont="1" applyBorder="1" applyAlignment="1" applyProtection="1">
      <alignment horizontal="center"/>
      <protection locked="0"/>
    </xf>
    <xf numFmtId="0" fontId="63" fillId="0" borderId="17" xfId="0" applyFont="1" applyBorder="1" applyAlignment="1" applyProtection="1">
      <alignment horizontal="centerContinuous"/>
      <protection locked="0"/>
    </xf>
    <xf numFmtId="0" fontId="63" fillId="0" borderId="0" xfId="0" applyFont="1" applyBorder="1" applyAlignment="1" applyProtection="1">
      <alignment horizontal="centerContinuous"/>
      <protection locked="0"/>
    </xf>
    <xf numFmtId="0" fontId="62" fillId="0" borderId="18" xfId="0" applyFont="1" applyBorder="1" applyAlignment="1" applyProtection="1">
      <alignment horizontal="centerContinuous"/>
      <protection locked="0"/>
    </xf>
    <xf numFmtId="4" fontId="63" fillId="0" borderId="16" xfId="0" applyNumberFormat="1" applyFont="1" applyBorder="1" applyAlignment="1" applyProtection="1">
      <alignment horizontal="center"/>
      <protection locked="0"/>
    </xf>
    <xf numFmtId="4" fontId="63" fillId="0" borderId="16" xfId="0" applyNumberFormat="1" applyFont="1" applyBorder="1" applyAlignment="1" applyProtection="1">
      <alignment horizontal="centerContinuous"/>
      <protection locked="0"/>
    </xf>
    <xf numFmtId="0" fontId="63" fillId="0" borderId="17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62" fillId="0" borderId="18" xfId="0" applyFont="1" applyBorder="1" applyAlignment="1" applyProtection="1">
      <alignment horizontal="center"/>
      <protection locked="0"/>
    </xf>
    <xf numFmtId="0" fontId="62" fillId="0" borderId="16" xfId="0" applyFont="1" applyBorder="1" applyAlignment="1" applyProtection="1">
      <alignment horizontal="center"/>
      <protection locked="0"/>
    </xf>
    <xf numFmtId="4" fontId="62" fillId="0" borderId="16" xfId="0" applyNumberFormat="1" applyFont="1" applyBorder="1" applyAlignment="1" applyProtection="1">
      <alignment horizontal="center"/>
      <protection locked="0"/>
    </xf>
    <xf numFmtId="0" fontId="62" fillId="0" borderId="19" xfId="0" applyFont="1" applyBorder="1" applyAlignment="1" applyProtection="1">
      <alignment horizontal="center"/>
      <protection locked="0"/>
    </xf>
    <xf numFmtId="0" fontId="62" fillId="0" borderId="20" xfId="0" applyFont="1" applyBorder="1" applyAlignment="1" applyProtection="1">
      <alignment horizontal="center"/>
      <protection locked="0"/>
    </xf>
    <xf numFmtId="0" fontId="62" fillId="0" borderId="21" xfId="0" applyFont="1" applyBorder="1" applyAlignment="1" applyProtection="1">
      <alignment horizontal="center"/>
      <protection locked="0"/>
    </xf>
    <xf numFmtId="0" fontId="62" fillId="0" borderId="22" xfId="0" applyFont="1" applyBorder="1" applyAlignment="1" applyProtection="1">
      <alignment horizontal="center"/>
      <protection locked="0"/>
    </xf>
    <xf numFmtId="4" fontId="62" fillId="0" borderId="19" xfId="0" applyNumberFormat="1" applyFont="1" applyBorder="1" applyAlignment="1" applyProtection="1">
      <alignment horizontal="center"/>
      <protection locked="0"/>
    </xf>
    <xf numFmtId="0" fontId="64" fillId="0" borderId="12" xfId="0" applyFont="1" applyBorder="1" applyAlignment="1" applyProtection="1">
      <alignment horizontal="left"/>
      <protection locked="0"/>
    </xf>
    <xf numFmtId="0" fontId="64" fillId="0" borderId="13" xfId="0" applyFont="1" applyBorder="1" applyAlignment="1" applyProtection="1">
      <alignment/>
      <protection locked="0"/>
    </xf>
    <xf numFmtId="0" fontId="64" fillId="0" borderId="14" xfId="0" applyFont="1" applyBorder="1" applyAlignment="1" applyProtection="1">
      <alignment/>
      <protection locked="0"/>
    </xf>
    <xf numFmtId="0" fontId="64" fillId="0" borderId="12" xfId="0" applyFont="1" applyBorder="1" applyAlignment="1" applyProtection="1">
      <alignment horizontal="center"/>
      <protection locked="0"/>
    </xf>
    <xf numFmtId="180" fontId="64" fillId="0" borderId="16" xfId="46" applyNumberFormat="1" applyFont="1" applyBorder="1" applyAlignment="1">
      <alignment horizontal="right"/>
    </xf>
    <xf numFmtId="0" fontId="65" fillId="0" borderId="17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18" xfId="0" applyFont="1" applyBorder="1" applyAlignment="1" applyProtection="1">
      <alignment/>
      <protection locked="0"/>
    </xf>
    <xf numFmtId="180" fontId="62" fillId="0" borderId="16" xfId="46" applyNumberFormat="1" applyFont="1" applyBorder="1" applyAlignment="1">
      <alignment horizontal="right"/>
    </xf>
    <xf numFmtId="0" fontId="62" fillId="0" borderId="17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1" fontId="62" fillId="0" borderId="16" xfId="46" applyNumberFormat="1" applyFont="1" applyBorder="1" applyAlignment="1" applyProtection="1">
      <alignment horizontal="center"/>
      <protection locked="0"/>
    </xf>
    <xf numFmtId="4" fontId="62" fillId="0" borderId="16" xfId="42" applyFont="1" applyBorder="1" applyProtection="1">
      <alignment/>
      <protection locked="0"/>
    </xf>
    <xf numFmtId="180" fontId="62" fillId="0" borderId="16" xfId="46" applyNumberFormat="1" applyFont="1" applyBorder="1">
      <alignment/>
    </xf>
    <xf numFmtId="0" fontId="62" fillId="0" borderId="18" xfId="0" applyFont="1" applyBorder="1" applyAlignment="1">
      <alignment/>
    </xf>
    <xf numFmtId="1" fontId="62" fillId="0" borderId="16" xfId="0" applyNumberFormat="1" applyFont="1" applyBorder="1" applyAlignment="1" applyProtection="1">
      <alignment horizontal="center"/>
      <protection locked="0"/>
    </xf>
    <xf numFmtId="4" fontId="62" fillId="0" borderId="16" xfId="0" applyNumberFormat="1" applyFont="1" applyBorder="1" applyAlignment="1" applyProtection="1">
      <alignment/>
      <protection locked="0"/>
    </xf>
    <xf numFmtId="4" fontId="62" fillId="0" borderId="16" xfId="0" applyNumberFormat="1" applyFont="1" applyBorder="1" applyAlignment="1" applyProtection="1">
      <alignment horizontal="right"/>
      <protection locked="0"/>
    </xf>
    <xf numFmtId="4" fontId="62" fillId="0" borderId="16" xfId="42" applyFont="1" applyBorder="1" applyAlignment="1" applyProtection="1">
      <alignment horizontal="center"/>
      <protection locked="0"/>
    </xf>
    <xf numFmtId="0" fontId="62" fillId="0" borderId="13" xfId="0" applyFont="1" applyBorder="1" applyAlignment="1" applyProtection="1">
      <alignment/>
      <protection locked="0"/>
    </xf>
    <xf numFmtId="0" fontId="62" fillId="0" borderId="14" xfId="0" applyFont="1" applyBorder="1" applyAlignment="1" applyProtection="1">
      <alignment/>
      <protection locked="0"/>
    </xf>
    <xf numFmtId="4" fontId="62" fillId="0" borderId="14" xfId="0" applyNumberFormat="1" applyFont="1" applyBorder="1" applyAlignment="1" applyProtection="1">
      <alignment horizontal="center"/>
      <protection locked="0"/>
    </xf>
    <xf numFmtId="4" fontId="62" fillId="0" borderId="15" xfId="0" applyNumberFormat="1" applyFont="1" applyBorder="1" applyAlignment="1" applyProtection="1">
      <alignment horizontal="center"/>
      <protection locked="0"/>
    </xf>
    <xf numFmtId="0" fontId="62" fillId="0" borderId="19" xfId="0" applyFont="1" applyBorder="1" applyAlignment="1" applyProtection="1">
      <alignment horizontal="left"/>
      <protection locked="0"/>
    </xf>
    <xf numFmtId="4" fontId="62" fillId="0" borderId="12" xfId="0" applyNumberFormat="1" applyFont="1" applyBorder="1" applyAlignment="1" applyProtection="1">
      <alignment/>
      <protection locked="0"/>
    </xf>
    <xf numFmtId="180" fontId="63" fillId="0" borderId="19" xfId="46" applyNumberFormat="1" applyFont="1" applyBorder="1" applyAlignment="1" applyProtection="1">
      <alignment horizontal="right"/>
      <protection locked="0"/>
    </xf>
    <xf numFmtId="0" fontId="62" fillId="0" borderId="15" xfId="0" applyFont="1" applyBorder="1" applyAlignment="1" applyProtection="1">
      <alignment/>
      <protection locked="0"/>
    </xf>
    <xf numFmtId="0" fontId="62" fillId="0" borderId="0" xfId="0" applyFont="1" applyBorder="1" applyAlignment="1">
      <alignment/>
    </xf>
    <xf numFmtId="0" fontId="63" fillId="0" borderId="17" xfId="0" applyFont="1" applyBorder="1" applyAlignment="1" applyProtection="1">
      <alignment/>
      <protection locked="0"/>
    </xf>
    <xf numFmtId="1" fontId="62" fillId="0" borderId="16" xfId="46" applyNumberFormat="1" applyFont="1" applyFill="1" applyBorder="1" applyAlignment="1" applyProtection="1">
      <alignment horizontal="center"/>
      <protection locked="0"/>
    </xf>
    <xf numFmtId="4" fontId="62" fillId="0" borderId="16" xfId="42" applyFont="1" applyFill="1" applyBorder="1" applyAlignment="1" applyProtection="1">
      <alignment horizontal="center"/>
      <protection locked="0"/>
    </xf>
    <xf numFmtId="1" fontId="62" fillId="0" borderId="16" xfId="0" applyNumberFormat="1" applyFont="1" applyFill="1" applyBorder="1" applyAlignment="1" applyProtection="1">
      <alignment horizontal="center"/>
      <protection locked="0"/>
    </xf>
    <xf numFmtId="180" fontId="62" fillId="0" borderId="16" xfId="46" applyNumberFormat="1" applyFont="1" applyFill="1" applyBorder="1" applyAlignment="1">
      <alignment horizontal="right"/>
    </xf>
    <xf numFmtId="0" fontId="62" fillId="0" borderId="0" xfId="0" applyFont="1" applyBorder="1" applyAlignment="1" applyProtection="1">
      <alignment horizontal="center"/>
      <protection locked="0"/>
    </xf>
    <xf numFmtId="4" fontId="62" fillId="0" borderId="16" xfId="42" applyFont="1" applyFill="1" applyBorder="1" applyProtection="1">
      <alignment/>
      <protection locked="0"/>
    </xf>
    <xf numFmtId="4" fontId="62" fillId="0" borderId="16" xfId="0" applyNumberFormat="1" applyFont="1" applyFill="1" applyBorder="1" applyAlignment="1" applyProtection="1">
      <alignment horizontal="right"/>
      <protection locked="0"/>
    </xf>
    <xf numFmtId="4" fontId="62" fillId="0" borderId="16" xfId="0" applyNumberFormat="1" applyFont="1" applyFill="1" applyBorder="1" applyAlignment="1" applyProtection="1">
      <alignment/>
      <protection locked="0"/>
    </xf>
    <xf numFmtId="0" fontId="64" fillId="0" borderId="16" xfId="0" applyFont="1" applyBorder="1" applyAlignment="1" applyProtection="1">
      <alignment horizontal="center"/>
      <protection locked="0"/>
    </xf>
    <xf numFmtId="0" fontId="64" fillId="0" borderId="17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64" fillId="0" borderId="18" xfId="0" applyFont="1" applyBorder="1" applyAlignment="1" applyProtection="1">
      <alignment/>
      <protection locked="0"/>
    </xf>
    <xf numFmtId="183" fontId="64" fillId="0" borderId="16" xfId="46" applyNumberFormat="1" applyFont="1" applyFill="1" applyBorder="1" applyAlignment="1" applyProtection="1">
      <alignment horizontal="center"/>
      <protection locked="0"/>
    </xf>
    <xf numFmtId="4" fontId="64" fillId="0" borderId="16" xfId="42" applyFont="1" applyBorder="1" applyAlignment="1" applyProtection="1">
      <alignment horizontal="center"/>
      <protection locked="0"/>
    </xf>
    <xf numFmtId="1" fontId="64" fillId="0" borderId="16" xfId="46" applyNumberFormat="1" applyFont="1" applyBorder="1" applyAlignment="1" applyProtection="1">
      <alignment horizontal="center"/>
      <protection locked="0"/>
    </xf>
    <xf numFmtId="3" fontId="64" fillId="0" borderId="16" xfId="46" applyFont="1" applyBorder="1" applyAlignment="1" applyProtection="1">
      <alignment horizontal="center"/>
      <protection locked="0"/>
    </xf>
    <xf numFmtId="0" fontId="64" fillId="0" borderId="14" xfId="0" applyFont="1" applyBorder="1" applyAlignment="1" applyProtection="1">
      <alignment horizontal="center"/>
      <protection locked="0"/>
    </xf>
    <xf numFmtId="4" fontId="64" fillId="0" borderId="14" xfId="0" applyNumberFormat="1" applyFont="1" applyBorder="1" applyAlignment="1" applyProtection="1">
      <alignment horizontal="center"/>
      <protection locked="0"/>
    </xf>
    <xf numFmtId="4" fontId="64" fillId="0" borderId="15" xfId="0" applyNumberFormat="1" applyFont="1" applyBorder="1" applyAlignment="1" applyProtection="1">
      <alignment horizontal="center"/>
      <protection locked="0"/>
    </xf>
    <xf numFmtId="180" fontId="64" fillId="0" borderId="12" xfId="46" applyNumberFormat="1" applyFont="1" applyBorder="1" applyAlignment="1">
      <alignment horizontal="right"/>
    </xf>
    <xf numFmtId="0" fontId="66" fillId="0" borderId="16" xfId="0" applyFont="1" applyBorder="1" applyAlignment="1" applyProtection="1">
      <alignment horizontal="center"/>
      <protection locked="0"/>
    </xf>
    <xf numFmtId="180" fontId="66" fillId="0" borderId="16" xfId="46" applyNumberFormat="1" applyFont="1" applyBorder="1" applyAlignment="1">
      <alignment horizontal="right"/>
    </xf>
    <xf numFmtId="0" fontId="64" fillId="0" borderId="19" xfId="0" applyFont="1" applyBorder="1" applyAlignment="1" applyProtection="1">
      <alignment horizontal="left"/>
      <protection locked="0"/>
    </xf>
    <xf numFmtId="0" fontId="64" fillId="0" borderId="20" xfId="0" applyFont="1" applyBorder="1" applyAlignment="1" applyProtection="1">
      <alignment/>
      <protection locked="0"/>
    </xf>
    <xf numFmtId="0" fontId="64" fillId="0" borderId="21" xfId="0" applyFont="1" applyBorder="1" applyAlignment="1" applyProtection="1">
      <alignment/>
      <protection locked="0"/>
    </xf>
    <xf numFmtId="0" fontId="64" fillId="0" borderId="21" xfId="0" applyFont="1" applyBorder="1" applyAlignment="1" applyProtection="1">
      <alignment horizontal="center"/>
      <protection locked="0"/>
    </xf>
    <xf numFmtId="4" fontId="64" fillId="0" borderId="21" xfId="0" applyNumberFormat="1" applyFont="1" applyBorder="1" applyAlignment="1" applyProtection="1">
      <alignment horizontal="center"/>
      <protection locked="0"/>
    </xf>
    <xf numFmtId="4" fontId="64" fillId="0" borderId="22" xfId="0" applyNumberFormat="1" applyFont="1" applyBorder="1" applyAlignment="1" applyProtection="1">
      <alignment horizontal="center"/>
      <protection locked="0"/>
    </xf>
    <xf numFmtId="4" fontId="64" fillId="0" borderId="19" xfId="0" applyNumberFormat="1" applyFont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4" fontId="3" fillId="34" borderId="12" xfId="0" applyNumberFormat="1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Continuous"/>
      <protection locked="0"/>
    </xf>
    <xf numFmtId="0" fontId="2" fillId="34" borderId="0" xfId="0" applyFont="1" applyFill="1" applyBorder="1" applyAlignment="1" applyProtection="1">
      <alignment horizontal="centerContinuous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Continuous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4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4" fontId="3" fillId="34" borderId="19" xfId="0" applyNumberFormat="1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180" fontId="3" fillId="34" borderId="16" xfId="46" applyNumberFormat="1" applyFont="1" applyFill="1" applyBorder="1" applyAlignment="1">
      <alignment horizontal="right"/>
    </xf>
    <xf numFmtId="0" fontId="4" fillId="34" borderId="17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 locked="0"/>
    </xf>
    <xf numFmtId="3" fontId="3" fillId="34" borderId="16" xfId="46" applyFont="1" applyFill="1" applyBorder="1" applyAlignment="1" applyProtection="1">
      <alignment horizontal="center"/>
      <protection locked="0"/>
    </xf>
    <xf numFmtId="4" fontId="3" fillId="34" borderId="16" xfId="42" applyFont="1" applyFill="1" applyBorder="1" applyAlignment="1" applyProtection="1">
      <alignment horizontal="center"/>
      <protection locked="0"/>
    </xf>
    <xf numFmtId="4" fontId="3" fillId="34" borderId="14" xfId="0" applyNumberFormat="1" applyFont="1" applyFill="1" applyBorder="1" applyAlignment="1" applyProtection="1">
      <alignment horizontal="center"/>
      <protection locked="0"/>
    </xf>
    <xf numFmtId="4" fontId="3" fillId="34" borderId="15" xfId="0" applyNumberFormat="1" applyFont="1" applyFill="1" applyBorder="1" applyAlignment="1" applyProtection="1">
      <alignment horizontal="center"/>
      <protection locked="0"/>
    </xf>
    <xf numFmtId="180" fontId="3" fillId="34" borderId="12" xfId="46" applyNumberFormat="1" applyFont="1" applyFill="1" applyBorder="1" applyAlignment="1">
      <alignment horizontal="right"/>
    </xf>
    <xf numFmtId="180" fontId="2" fillId="34" borderId="16" xfId="46" applyNumberFormat="1" applyFont="1" applyFill="1" applyBorder="1" applyAlignment="1">
      <alignment horizontal="right"/>
    </xf>
    <xf numFmtId="0" fontId="3" fillId="34" borderId="20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/>
      <protection locked="0"/>
    </xf>
    <xf numFmtId="4" fontId="3" fillId="34" borderId="21" xfId="0" applyNumberFormat="1" applyFont="1" applyFill="1" applyBorder="1" applyAlignment="1" applyProtection="1">
      <alignment horizontal="center"/>
      <protection locked="0"/>
    </xf>
    <xf numFmtId="4" fontId="3" fillId="34" borderId="22" xfId="0" applyNumberFormat="1" applyFont="1" applyFill="1" applyBorder="1" applyAlignment="1" applyProtection="1">
      <alignment horizontal="center"/>
      <protection locked="0"/>
    </xf>
    <xf numFmtId="4" fontId="3" fillId="34" borderId="19" xfId="0" applyNumberFormat="1" applyFont="1" applyFill="1" applyBorder="1" applyAlignment="1" applyProtection="1">
      <alignment/>
      <protection locked="0"/>
    </xf>
    <xf numFmtId="4" fontId="3" fillId="34" borderId="12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 locked="0"/>
    </xf>
    <xf numFmtId="180" fontId="3" fillId="34" borderId="16" xfId="46" applyNumberFormat="1" applyFont="1" applyFill="1" applyBorder="1" applyAlignment="1">
      <alignment horizontal="center"/>
    </xf>
    <xf numFmtId="10" fontId="3" fillId="34" borderId="16" xfId="0" applyNumberFormat="1" applyFont="1" applyFill="1" applyBorder="1" applyAlignment="1" applyProtection="1">
      <alignment horizontal="center"/>
      <protection locked="0"/>
    </xf>
    <xf numFmtId="3" fontId="3" fillId="34" borderId="16" xfId="0" applyNumberFormat="1" applyFont="1" applyFill="1" applyBorder="1" applyAlignment="1" applyProtection="1">
      <alignment horizontal="center"/>
      <protection locked="0"/>
    </xf>
    <xf numFmtId="180" fontId="3" fillId="34" borderId="19" xfId="46" applyNumberFormat="1" applyFont="1" applyFill="1" applyBorder="1" applyAlignment="1">
      <alignment horizontal="right"/>
    </xf>
    <xf numFmtId="4" fontId="3" fillId="34" borderId="16" xfId="46" applyNumberFormat="1" applyFont="1" applyFill="1" applyBorder="1">
      <alignment/>
    </xf>
    <xf numFmtId="0" fontId="0" fillId="34" borderId="18" xfId="0" applyFont="1" applyFill="1" applyBorder="1" applyAlignment="1">
      <alignment/>
    </xf>
    <xf numFmtId="0" fontId="3" fillId="34" borderId="22" xfId="0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 locked="0"/>
    </xf>
    <xf numFmtId="3" fontId="3" fillId="34" borderId="12" xfId="0" applyNumberFormat="1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Continuous"/>
      <protection locked="0"/>
    </xf>
    <xf numFmtId="3" fontId="2" fillId="34" borderId="16" xfId="0" applyNumberFormat="1" applyFont="1" applyFill="1" applyBorder="1" applyAlignment="1" applyProtection="1">
      <alignment horizontal="center"/>
      <protection locked="0"/>
    </xf>
    <xf numFmtId="3" fontId="3" fillId="34" borderId="19" xfId="0" applyNumberFormat="1" applyFont="1" applyFill="1" applyBorder="1" applyAlignment="1" applyProtection="1">
      <alignment horizontal="center"/>
      <protection locked="0"/>
    </xf>
    <xf numFmtId="3" fontId="3" fillId="34" borderId="15" xfId="0" applyNumberFormat="1" applyFont="1" applyFill="1" applyBorder="1" applyAlignment="1" applyProtection="1">
      <alignment horizontal="center"/>
      <protection locked="0"/>
    </xf>
    <xf numFmtId="3" fontId="3" fillId="34" borderId="18" xfId="0" applyNumberFormat="1" applyFont="1" applyFill="1" applyBorder="1" applyAlignment="1" applyProtection="1">
      <alignment horizontal="center"/>
      <protection locked="0"/>
    </xf>
    <xf numFmtId="3" fontId="3" fillId="34" borderId="16" xfId="46" applyNumberFormat="1" applyFont="1" applyFill="1" applyBorder="1" applyAlignment="1" applyProtection="1">
      <alignment horizontal="center"/>
      <protection locked="0"/>
    </xf>
    <xf numFmtId="180" fontId="3" fillId="34" borderId="16" xfId="42" applyNumberFormat="1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/>
      <protection locked="0"/>
    </xf>
    <xf numFmtId="3" fontId="3" fillId="34" borderId="14" xfId="0" applyNumberFormat="1" applyFont="1" applyFill="1" applyBorder="1" applyAlignment="1" applyProtection="1">
      <alignment horizontal="center"/>
      <protection locked="0"/>
    </xf>
    <xf numFmtId="3" fontId="3" fillId="34" borderId="2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62" fillId="0" borderId="17" xfId="0" applyFont="1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62" fillId="0" borderId="18" xfId="0" applyFont="1" applyBorder="1" applyAlignment="1" applyProtection="1">
      <alignment horizontal="left"/>
      <protection locked="0"/>
    </xf>
    <xf numFmtId="0" fontId="62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64" fillId="34" borderId="13" xfId="0" applyFont="1" applyFill="1" applyBorder="1" applyAlignment="1" applyProtection="1">
      <alignment/>
      <protection locked="0"/>
    </xf>
    <xf numFmtId="0" fontId="64" fillId="34" borderId="14" xfId="0" applyFont="1" applyFill="1" applyBorder="1" applyAlignment="1" applyProtection="1">
      <alignment/>
      <protection locked="0"/>
    </xf>
    <xf numFmtId="0" fontId="64" fillId="34" borderId="15" xfId="0" applyFont="1" applyFill="1" applyBorder="1" applyAlignment="1" applyProtection="1">
      <alignment/>
      <protection locked="0"/>
    </xf>
    <xf numFmtId="0" fontId="64" fillId="34" borderId="12" xfId="0" applyFont="1" applyFill="1" applyBorder="1" applyAlignment="1" applyProtection="1">
      <alignment horizontal="center"/>
      <protection locked="0"/>
    </xf>
    <xf numFmtId="4" fontId="64" fillId="34" borderId="12" xfId="0" applyNumberFormat="1" applyFont="1" applyFill="1" applyBorder="1" applyAlignment="1" applyProtection="1">
      <alignment horizontal="center"/>
      <protection locked="0"/>
    </xf>
    <xf numFmtId="180" fontId="64" fillId="34" borderId="16" xfId="46" applyNumberFormat="1" applyFont="1" applyFill="1" applyBorder="1" applyAlignment="1">
      <alignment horizontal="right"/>
    </xf>
    <xf numFmtId="180" fontId="63" fillId="34" borderId="16" xfId="46" applyNumberFormat="1" applyFont="1" applyFill="1" applyBorder="1" applyAlignment="1">
      <alignment horizontal="right"/>
    </xf>
    <xf numFmtId="0" fontId="62" fillId="34" borderId="20" xfId="0" applyFont="1" applyFill="1" applyBorder="1" applyAlignment="1" applyProtection="1">
      <alignment/>
      <protection locked="0"/>
    </xf>
    <xf numFmtId="0" fontId="62" fillId="34" borderId="21" xfId="0" applyFont="1" applyFill="1" applyBorder="1" applyAlignment="1" applyProtection="1">
      <alignment/>
      <protection locked="0"/>
    </xf>
    <xf numFmtId="0" fontId="62" fillId="34" borderId="21" xfId="0" applyFont="1" applyFill="1" applyBorder="1" applyAlignment="1" applyProtection="1">
      <alignment horizontal="center"/>
      <protection locked="0"/>
    </xf>
    <xf numFmtId="4" fontId="62" fillId="34" borderId="21" xfId="0" applyNumberFormat="1" applyFont="1" applyFill="1" applyBorder="1" applyAlignment="1" applyProtection="1">
      <alignment horizontal="center"/>
      <protection locked="0"/>
    </xf>
    <xf numFmtId="4" fontId="62" fillId="34" borderId="22" xfId="0" applyNumberFormat="1" applyFont="1" applyFill="1" applyBorder="1" applyAlignment="1" applyProtection="1">
      <alignment horizontal="center"/>
      <protection locked="0"/>
    </xf>
    <xf numFmtId="4" fontId="62" fillId="34" borderId="19" xfId="0" applyNumberFormat="1" applyFont="1" applyFill="1" applyBorder="1" applyAlignment="1" applyProtection="1">
      <alignment/>
      <protection locked="0"/>
    </xf>
    <xf numFmtId="0" fontId="62" fillId="34" borderId="13" xfId="0" applyFont="1" applyFill="1" applyBorder="1" applyAlignment="1" applyProtection="1">
      <alignment/>
      <protection locked="0"/>
    </xf>
    <xf numFmtId="0" fontId="62" fillId="34" borderId="14" xfId="0" applyFont="1" applyFill="1" applyBorder="1" applyAlignment="1" applyProtection="1">
      <alignment/>
      <protection locked="0"/>
    </xf>
    <xf numFmtId="0" fontId="62" fillId="34" borderId="14" xfId="0" applyFont="1" applyFill="1" applyBorder="1" applyAlignment="1" applyProtection="1">
      <alignment horizontal="center"/>
      <protection locked="0"/>
    </xf>
    <xf numFmtId="4" fontId="62" fillId="34" borderId="14" xfId="0" applyNumberFormat="1" applyFont="1" applyFill="1" applyBorder="1" applyAlignment="1" applyProtection="1">
      <alignment horizontal="center"/>
      <protection locked="0"/>
    </xf>
    <xf numFmtId="4" fontId="62" fillId="34" borderId="15" xfId="0" applyNumberFormat="1" applyFont="1" applyFill="1" applyBorder="1" applyAlignment="1" applyProtection="1">
      <alignment horizontal="center"/>
      <protection locked="0"/>
    </xf>
    <xf numFmtId="180" fontId="62" fillId="34" borderId="12" xfId="46" applyNumberFormat="1" applyFont="1" applyFill="1" applyBorder="1" applyAlignment="1">
      <alignment horizontal="right"/>
    </xf>
    <xf numFmtId="4" fontId="62" fillId="0" borderId="15" xfId="0" applyNumberFormat="1" applyFont="1" applyBorder="1" applyAlignment="1" applyProtection="1">
      <alignment/>
      <protection locked="0"/>
    </xf>
    <xf numFmtId="0" fontId="3" fillId="34" borderId="18" xfId="0" applyFont="1" applyFill="1" applyBorder="1" applyAlignment="1">
      <alignment/>
    </xf>
    <xf numFmtId="180" fontId="2" fillId="0" borderId="12" xfId="46" applyNumberFormat="1" applyFont="1" applyBorder="1" applyAlignment="1">
      <alignment horizontal="right"/>
    </xf>
    <xf numFmtId="0" fontId="2" fillId="0" borderId="13" xfId="0" applyFont="1" applyBorder="1" applyAlignment="1" applyProtection="1">
      <alignment horizontal="centerContinuous"/>
      <protection locked="0"/>
    </xf>
    <xf numFmtId="0" fontId="2" fillId="0" borderId="14" xfId="0" applyFont="1" applyBorder="1" applyAlignment="1" applyProtection="1">
      <alignment horizontal="centerContinuous"/>
      <protection locked="0"/>
    </xf>
    <xf numFmtId="0" fontId="3" fillId="0" borderId="15" xfId="0" applyFont="1" applyBorder="1" applyAlignment="1" applyProtection="1">
      <alignment horizontal="centerContinuous"/>
      <protection locked="0"/>
    </xf>
    <xf numFmtId="4" fontId="2" fillId="0" borderId="12" xfId="0" applyNumberFormat="1" applyFont="1" applyBorder="1" applyAlignment="1" applyProtection="1">
      <alignment horizontal="centerContinuous"/>
      <protection locked="0"/>
    </xf>
    <xf numFmtId="0" fontId="2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80" fontId="2" fillId="0" borderId="0" xfId="46" applyNumberFormat="1" applyFont="1" applyBorder="1" applyAlignment="1" applyProtection="1">
      <alignment horizontal="right"/>
      <protection locked="0"/>
    </xf>
    <xf numFmtId="180" fontId="2" fillId="0" borderId="14" xfId="46" applyNumberFormat="1" applyFont="1" applyBorder="1" applyAlignment="1" applyProtection="1">
      <alignment horizontal="right"/>
      <protection locked="0"/>
    </xf>
    <xf numFmtId="0" fontId="3" fillId="34" borderId="0" xfId="0" applyFont="1" applyFill="1" applyAlignment="1" applyProtection="1">
      <alignment horizontal="center"/>
      <protection locked="0"/>
    </xf>
    <xf numFmtId="4" fontId="3" fillId="34" borderId="0" xfId="0" applyNumberFormat="1" applyFont="1" applyFill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Continuous"/>
      <protection locked="0"/>
    </xf>
    <xf numFmtId="0" fontId="4" fillId="34" borderId="18" xfId="0" applyFont="1" applyFill="1" applyBorder="1" applyAlignment="1" applyProtection="1">
      <alignment/>
      <protection locked="0"/>
    </xf>
    <xf numFmtId="2" fontId="3" fillId="34" borderId="16" xfId="42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 quotePrefix="1">
      <alignment horizontal="left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4" fontId="3" fillId="34" borderId="0" xfId="0" applyNumberFormat="1" applyFont="1" applyFill="1" applyBorder="1" applyAlignment="1" applyProtection="1">
      <alignment horizontal="center"/>
      <protection locked="0"/>
    </xf>
    <xf numFmtId="4" fontId="3" fillId="34" borderId="0" xfId="0" applyNumberFormat="1" applyFont="1" applyFill="1" applyBorder="1" applyAlignment="1" applyProtection="1">
      <alignment/>
      <protection locked="0"/>
    </xf>
    <xf numFmtId="4" fontId="2" fillId="34" borderId="0" xfId="0" applyNumberFormat="1" applyFont="1" applyFill="1" applyAlignment="1" applyProtection="1">
      <alignment horizontal="right"/>
      <protection locked="0"/>
    </xf>
    <xf numFmtId="4" fontId="2" fillId="34" borderId="19" xfId="46" applyNumberFormat="1" applyFont="1" applyFill="1" applyBorder="1" applyAlignment="1" applyProtection="1">
      <alignment horizontal="right"/>
      <protection locked="0"/>
    </xf>
    <xf numFmtId="2" fontId="3" fillId="34" borderId="16" xfId="0" applyNumberFormat="1" applyFont="1" applyFill="1" applyBorder="1" applyAlignment="1" applyProtection="1">
      <alignment horizontal="center"/>
      <protection locked="0"/>
    </xf>
    <xf numFmtId="10" fontId="3" fillId="34" borderId="16" xfId="42" applyNumberFormat="1" applyFont="1" applyFill="1" applyBorder="1" applyAlignment="1" applyProtection="1">
      <alignment horizontal="center"/>
      <protection locked="0"/>
    </xf>
    <xf numFmtId="0" fontId="3" fillId="13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80" fontId="3" fillId="0" borderId="12" xfId="46" applyNumberFormat="1" applyFont="1" applyBorder="1" applyAlignment="1">
      <alignment horizontal="center"/>
    </xf>
    <xf numFmtId="180" fontId="2" fillId="0" borderId="16" xfId="46" applyNumberFormat="1" applyFont="1" applyBorder="1" applyAlignment="1">
      <alignment horizontal="center"/>
    </xf>
    <xf numFmtId="180" fontId="3" fillId="0" borderId="14" xfId="46" applyNumberFormat="1" applyFont="1" applyBorder="1" applyAlignment="1">
      <alignment horizontal="center"/>
    </xf>
    <xf numFmtId="180" fontId="3" fillId="0" borderId="19" xfId="46" applyNumberFormat="1" applyFont="1" applyBorder="1" applyAlignment="1">
      <alignment horizontal="center"/>
    </xf>
    <xf numFmtId="0" fontId="13" fillId="34" borderId="0" xfId="0" applyFont="1" applyFill="1" applyAlignment="1" applyProtection="1">
      <alignment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13" fillId="34" borderId="0" xfId="0" applyFont="1" applyFill="1" applyAlignment="1" applyProtection="1">
      <alignment horizontal="center"/>
      <protection locked="0"/>
    </xf>
    <xf numFmtId="0" fontId="14" fillId="34" borderId="12" xfId="0" applyFont="1" applyFill="1" applyBorder="1" applyAlignment="1" applyProtection="1">
      <alignment horizontal="center"/>
      <protection locked="0"/>
    </xf>
    <xf numFmtId="0" fontId="14" fillId="34" borderId="13" xfId="0" applyFont="1" applyFill="1" applyBorder="1" applyAlignment="1" applyProtection="1">
      <alignment horizontal="center"/>
      <protection locked="0"/>
    </xf>
    <xf numFmtId="0" fontId="14" fillId="34" borderId="14" xfId="0" applyFont="1" applyFill="1" applyBorder="1" applyAlignment="1" applyProtection="1">
      <alignment horizontal="center"/>
      <protection locked="0"/>
    </xf>
    <xf numFmtId="0" fontId="14" fillId="34" borderId="15" xfId="0" applyFont="1" applyFill="1" applyBorder="1" applyAlignment="1" applyProtection="1">
      <alignment horizontal="center"/>
      <protection locked="0"/>
    </xf>
    <xf numFmtId="3" fontId="14" fillId="34" borderId="12" xfId="0" applyNumberFormat="1" applyFont="1" applyFill="1" applyBorder="1" applyAlignment="1" applyProtection="1">
      <alignment horizontal="center"/>
      <protection locked="0"/>
    </xf>
    <xf numFmtId="4" fontId="14" fillId="34" borderId="12" xfId="0" applyNumberFormat="1" applyFont="1" applyFill="1" applyBorder="1" applyAlignment="1" applyProtection="1">
      <alignment horizontal="center"/>
      <protection locked="0"/>
    </xf>
    <xf numFmtId="0" fontId="13" fillId="34" borderId="16" xfId="0" applyFont="1" applyFill="1" applyBorder="1" applyAlignment="1" applyProtection="1">
      <alignment horizontal="center"/>
      <protection locked="0"/>
    </xf>
    <xf numFmtId="0" fontId="13" fillId="34" borderId="17" xfId="0" applyFont="1" applyFill="1" applyBorder="1" applyAlignment="1" applyProtection="1">
      <alignment horizontal="centerContinuous"/>
      <protection locked="0"/>
    </xf>
    <xf numFmtId="0" fontId="13" fillId="34" borderId="0" xfId="0" applyFont="1" applyFill="1" applyBorder="1" applyAlignment="1" applyProtection="1">
      <alignment horizontal="centerContinuous"/>
      <protection locked="0"/>
    </xf>
    <xf numFmtId="0" fontId="13" fillId="34" borderId="18" xfId="0" applyFont="1" applyFill="1" applyBorder="1" applyAlignment="1" applyProtection="1">
      <alignment horizontal="centerContinuous"/>
      <protection locked="0"/>
    </xf>
    <xf numFmtId="3" fontId="13" fillId="34" borderId="16" xfId="0" applyNumberFormat="1" applyFont="1" applyFill="1" applyBorder="1" applyAlignment="1" applyProtection="1">
      <alignment horizontal="center"/>
      <protection locked="0"/>
    </xf>
    <xf numFmtId="4" fontId="13" fillId="34" borderId="16" xfId="0" applyNumberFormat="1" applyFont="1" applyFill="1" applyBorder="1" applyAlignment="1" applyProtection="1">
      <alignment horizontal="center"/>
      <protection locked="0"/>
    </xf>
    <xf numFmtId="4" fontId="13" fillId="34" borderId="19" xfId="0" applyNumberFormat="1" applyFont="1" applyFill="1" applyBorder="1" applyAlignment="1" applyProtection="1">
      <alignment horizontal="centerContinuous"/>
      <protection locked="0"/>
    </xf>
    <xf numFmtId="0" fontId="14" fillId="34" borderId="12" xfId="0" applyFont="1" applyFill="1" applyBorder="1" applyAlignment="1" applyProtection="1">
      <alignment/>
      <protection locked="0"/>
    </xf>
    <xf numFmtId="0" fontId="14" fillId="34" borderId="13" xfId="0" applyFont="1" applyFill="1" applyBorder="1" applyAlignment="1" applyProtection="1">
      <alignment/>
      <protection locked="0"/>
    </xf>
    <xf numFmtId="0" fontId="14" fillId="34" borderId="14" xfId="0" applyFont="1" applyFill="1" applyBorder="1" applyAlignment="1" applyProtection="1">
      <alignment/>
      <protection locked="0"/>
    </xf>
    <xf numFmtId="0" fontId="14" fillId="34" borderId="15" xfId="0" applyFont="1" applyFill="1" applyBorder="1" applyAlignment="1" applyProtection="1">
      <alignment/>
      <protection locked="0"/>
    </xf>
    <xf numFmtId="4" fontId="14" fillId="34" borderId="16" xfId="46" applyNumberFormat="1" applyFont="1" applyFill="1" applyBorder="1">
      <alignment/>
    </xf>
    <xf numFmtId="0" fontId="15" fillId="34" borderId="17" xfId="0" applyFont="1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14" fillId="34" borderId="18" xfId="0" applyFont="1" applyFill="1" applyBorder="1" applyAlignment="1" applyProtection="1">
      <alignment/>
      <protection locked="0"/>
    </xf>
    <xf numFmtId="0" fontId="14" fillId="34" borderId="16" xfId="0" applyFont="1" applyFill="1" applyBorder="1" applyAlignment="1" applyProtection="1">
      <alignment horizontal="center"/>
      <protection locked="0"/>
    </xf>
    <xf numFmtId="4" fontId="14" fillId="34" borderId="16" xfId="0" applyNumberFormat="1" applyFont="1" applyFill="1" applyBorder="1" applyAlignment="1" applyProtection="1">
      <alignment horizontal="center"/>
      <protection locked="0"/>
    </xf>
    <xf numFmtId="4" fontId="14" fillId="34" borderId="16" xfId="0" applyNumberFormat="1" applyFont="1" applyFill="1" applyBorder="1" applyAlignment="1" applyProtection="1">
      <alignment/>
      <protection locked="0"/>
    </xf>
    <xf numFmtId="0" fontId="14" fillId="34" borderId="16" xfId="0" applyFont="1" applyFill="1" applyBorder="1" applyAlignment="1" applyProtection="1">
      <alignment/>
      <protection locked="0"/>
    </xf>
    <xf numFmtId="0" fontId="14" fillId="34" borderId="17" xfId="0" applyFont="1" applyFill="1" applyBorder="1" applyAlignment="1" applyProtection="1">
      <alignment/>
      <protection locked="0"/>
    </xf>
    <xf numFmtId="180" fontId="14" fillId="34" borderId="16" xfId="46" applyNumberFormat="1" applyFont="1" applyFill="1" applyBorder="1" applyAlignment="1">
      <alignment horizontal="right"/>
    </xf>
    <xf numFmtId="180" fontId="14" fillId="34" borderId="16" xfId="0" applyNumberFormat="1" applyFont="1" applyFill="1" applyBorder="1" applyAlignment="1" applyProtection="1">
      <alignment horizontal="center"/>
      <protection locked="0"/>
    </xf>
    <xf numFmtId="10" fontId="14" fillId="34" borderId="16" xfId="0" applyNumberFormat="1" applyFont="1" applyFill="1" applyBorder="1" applyAlignment="1" applyProtection="1">
      <alignment horizontal="center"/>
      <protection locked="0"/>
    </xf>
    <xf numFmtId="180" fontId="14" fillId="34" borderId="16" xfId="0" applyNumberFormat="1" applyFont="1" applyFill="1" applyBorder="1" applyAlignment="1" applyProtection="1">
      <alignment/>
      <protection locked="0"/>
    </xf>
    <xf numFmtId="180" fontId="14" fillId="34" borderId="16" xfId="46" applyNumberFormat="1" applyFont="1" applyFill="1" applyBorder="1" applyAlignment="1">
      <alignment horizontal="center"/>
    </xf>
    <xf numFmtId="9" fontId="14" fillId="34" borderId="16" xfId="75" applyFont="1" applyFill="1" applyBorder="1" applyAlignment="1" applyProtection="1" quotePrefix="1">
      <alignment horizontal="center"/>
      <protection locked="0"/>
    </xf>
    <xf numFmtId="4" fontId="14" fillId="34" borderId="16" xfId="46" applyNumberFormat="1" applyFont="1" applyFill="1" applyBorder="1" applyAlignment="1" quotePrefix="1">
      <alignment horizontal="right"/>
    </xf>
    <xf numFmtId="4" fontId="14" fillId="34" borderId="17" xfId="0" applyNumberFormat="1" applyFont="1" applyFill="1" applyBorder="1" applyAlignment="1" applyProtection="1">
      <alignment horizontal="center"/>
      <protection locked="0"/>
    </xf>
    <xf numFmtId="0" fontId="14" fillId="34" borderId="0" xfId="0" applyFont="1" applyFill="1" applyAlignment="1" applyProtection="1">
      <alignment/>
      <protection locked="0"/>
    </xf>
    <xf numFmtId="0" fontId="14" fillId="34" borderId="18" xfId="0" applyFont="1" applyFill="1" applyBorder="1" applyAlignment="1" applyProtection="1">
      <alignment/>
      <protection locked="0"/>
    </xf>
    <xf numFmtId="0" fontId="14" fillId="34" borderId="0" xfId="0" applyFont="1" applyFill="1" applyAlignment="1" applyProtection="1">
      <alignment vertical="top"/>
      <protection locked="0"/>
    </xf>
    <xf numFmtId="0" fontId="14" fillId="34" borderId="18" xfId="0" applyFont="1" applyFill="1" applyBorder="1" applyAlignment="1" applyProtection="1">
      <alignment vertical="top"/>
      <protection locked="0"/>
    </xf>
    <xf numFmtId="9" fontId="14" fillId="34" borderId="16" xfId="75" applyFont="1" applyFill="1" applyBorder="1" applyAlignment="1" applyProtection="1">
      <alignment horizontal="center"/>
      <protection locked="0"/>
    </xf>
    <xf numFmtId="180" fontId="14" fillId="34" borderId="16" xfId="46" applyNumberFormat="1" applyFont="1" applyFill="1" applyBorder="1">
      <alignment/>
    </xf>
    <xf numFmtId="0" fontId="14" fillId="34" borderId="0" xfId="0" applyFont="1" applyFill="1" applyAlignment="1" applyProtection="1">
      <alignment/>
      <protection locked="0"/>
    </xf>
    <xf numFmtId="0" fontId="14" fillId="34" borderId="16" xfId="0" applyFont="1" applyFill="1" applyBorder="1" applyAlignment="1" applyProtection="1" quotePrefix="1">
      <alignment horizontal="center"/>
      <protection locked="0"/>
    </xf>
    <xf numFmtId="0" fontId="13" fillId="34" borderId="16" xfId="0" applyFont="1" applyFill="1" applyBorder="1" applyAlignment="1" applyProtection="1">
      <alignment/>
      <protection locked="0"/>
    </xf>
    <xf numFmtId="4" fontId="14" fillId="34" borderId="18" xfId="46" applyNumberFormat="1" applyFont="1" applyFill="1" applyBorder="1" applyAlignment="1">
      <alignment horizontal="right"/>
    </xf>
    <xf numFmtId="4" fontId="14" fillId="34" borderId="17" xfId="46" applyNumberFormat="1" applyFont="1" applyFill="1" applyBorder="1" applyAlignment="1">
      <alignment horizontal="center"/>
    </xf>
    <xf numFmtId="180" fontId="14" fillId="34" borderId="18" xfId="46" applyNumberFormat="1" applyFont="1" applyFill="1" applyBorder="1">
      <alignment/>
    </xf>
    <xf numFmtId="4" fontId="14" fillId="34" borderId="16" xfId="46" applyNumberFormat="1" applyFont="1" applyFill="1" applyBorder="1" applyAlignment="1">
      <alignment horizontal="right"/>
    </xf>
    <xf numFmtId="180" fontId="14" fillId="34" borderId="17" xfId="50" applyNumberFormat="1" applyFont="1" applyFill="1" applyBorder="1" applyAlignment="1" applyProtection="1" quotePrefix="1">
      <alignment horizontal="center"/>
      <protection locked="0"/>
    </xf>
    <xf numFmtId="4" fontId="14" fillId="34" borderId="14" xfId="0" applyNumberFormat="1" applyFont="1" applyFill="1" applyBorder="1" applyAlignment="1" applyProtection="1">
      <alignment horizontal="center"/>
      <protection locked="0"/>
    </xf>
    <xf numFmtId="4" fontId="14" fillId="34" borderId="15" xfId="0" applyNumberFormat="1" applyFont="1" applyFill="1" applyBorder="1" applyAlignment="1" applyProtection="1">
      <alignment horizontal="center"/>
      <protection locked="0"/>
    </xf>
    <xf numFmtId="4" fontId="14" fillId="34" borderId="12" xfId="0" applyNumberFormat="1" applyFont="1" applyFill="1" applyBorder="1" applyAlignment="1" applyProtection="1">
      <alignment/>
      <protection locked="0"/>
    </xf>
    <xf numFmtId="0" fontId="13" fillId="34" borderId="16" xfId="0" applyFont="1" applyFill="1" applyBorder="1" applyAlignment="1" applyProtection="1" quotePrefix="1">
      <alignment horizontal="center"/>
      <protection locked="0"/>
    </xf>
    <xf numFmtId="181" fontId="67" fillId="34" borderId="16" xfId="0" applyNumberFormat="1" applyFont="1" applyFill="1" applyBorder="1" applyAlignment="1" applyProtection="1">
      <alignment horizontal="right"/>
      <protection locked="0"/>
    </xf>
    <xf numFmtId="0" fontId="14" fillId="34" borderId="19" xfId="0" applyFont="1" applyFill="1" applyBorder="1" applyAlignment="1" applyProtection="1">
      <alignment/>
      <protection locked="0"/>
    </xf>
    <xf numFmtId="0" fontId="14" fillId="34" borderId="20" xfId="0" applyFont="1" applyFill="1" applyBorder="1" applyAlignment="1" applyProtection="1">
      <alignment/>
      <protection locked="0"/>
    </xf>
    <xf numFmtId="0" fontId="14" fillId="34" borderId="21" xfId="0" applyFont="1" applyFill="1" applyBorder="1" applyAlignment="1" applyProtection="1">
      <alignment/>
      <protection locked="0"/>
    </xf>
    <xf numFmtId="0" fontId="14" fillId="34" borderId="21" xfId="0" applyFont="1" applyFill="1" applyBorder="1" applyAlignment="1" applyProtection="1">
      <alignment horizontal="center"/>
      <protection locked="0"/>
    </xf>
    <xf numFmtId="4" fontId="14" fillId="34" borderId="21" xfId="0" applyNumberFormat="1" applyFont="1" applyFill="1" applyBorder="1" applyAlignment="1" applyProtection="1">
      <alignment horizontal="center"/>
      <protection locked="0"/>
    </xf>
    <xf numFmtId="4" fontId="14" fillId="34" borderId="22" xfId="0" applyNumberFormat="1" applyFont="1" applyFill="1" applyBorder="1" applyAlignment="1" applyProtection="1">
      <alignment horizontal="center"/>
      <protection locked="0"/>
    </xf>
    <xf numFmtId="4" fontId="14" fillId="34" borderId="19" xfId="0" applyNumberFormat="1" applyFont="1" applyFill="1" applyBorder="1" applyAlignment="1" applyProtection="1">
      <alignment/>
      <protection locked="0"/>
    </xf>
    <xf numFmtId="0" fontId="14" fillId="13" borderId="0" xfId="0" applyFont="1" applyFill="1" applyAlignment="1" applyProtection="1">
      <alignment/>
      <protection locked="0"/>
    </xf>
    <xf numFmtId="3" fontId="14" fillId="13" borderId="0" xfId="0" applyNumberFormat="1" applyFont="1" applyFill="1" applyAlignment="1" applyProtection="1">
      <alignment horizontal="center"/>
      <protection locked="0"/>
    </xf>
    <xf numFmtId="4" fontId="14" fillId="13" borderId="0" xfId="0" applyNumberFormat="1" applyFont="1" applyFill="1" applyAlignment="1" applyProtection="1">
      <alignment horizontal="center"/>
      <protection locked="0"/>
    </xf>
    <xf numFmtId="4" fontId="14" fillId="1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10" fontId="3" fillId="0" borderId="3" xfId="75" applyNumberFormat="1" applyAlignment="1">
      <alignment horizontal="center"/>
    </xf>
    <xf numFmtId="1" fontId="14" fillId="0" borderId="16" xfId="75" applyNumberFormat="1" applyFont="1" applyBorder="1" applyAlignment="1" applyProtection="1" quotePrefix="1">
      <alignment horizontal="center"/>
      <protection locked="0"/>
    </xf>
    <xf numFmtId="2" fontId="3" fillId="0" borderId="18" xfId="0" applyNumberFormat="1" applyFont="1" applyBorder="1" applyAlignment="1" applyProtection="1">
      <alignment horizontal="center"/>
      <protection locked="0"/>
    </xf>
    <xf numFmtId="213" fontId="3" fillId="0" borderId="0" xfId="70" applyNumberFormat="1" applyFont="1" applyBorder="1">
      <alignment/>
      <protection/>
    </xf>
    <xf numFmtId="215" fontId="3" fillId="0" borderId="0" xfId="70" applyNumberFormat="1" applyFont="1">
      <alignment/>
      <protection/>
    </xf>
    <xf numFmtId="0" fontId="3" fillId="34" borderId="16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6" fillId="34" borderId="16" xfId="0" applyFont="1" applyFill="1" applyBorder="1" applyAlignment="1" applyProtection="1">
      <alignment/>
      <protection locked="0"/>
    </xf>
    <xf numFmtId="181" fontId="3" fillId="34" borderId="16" xfId="0" applyNumberFormat="1" applyFont="1" applyFill="1" applyBorder="1" applyAlignment="1" applyProtection="1">
      <alignment/>
      <protection locked="0"/>
    </xf>
    <xf numFmtId="180" fontId="3" fillId="34" borderId="16" xfId="0" applyNumberFormat="1" applyFont="1" applyFill="1" applyBorder="1" applyAlignment="1" applyProtection="1">
      <alignment horizontal="center"/>
      <protection locked="0"/>
    </xf>
    <xf numFmtId="9" fontId="3" fillId="34" borderId="16" xfId="75" applyFont="1" applyFill="1" applyBorder="1" applyAlignment="1" applyProtection="1">
      <alignment horizontal="center"/>
      <protection locked="0"/>
    </xf>
    <xf numFmtId="180" fontId="3" fillId="34" borderId="16" xfId="46" applyNumberFormat="1" applyFont="1" applyFill="1" applyBorder="1">
      <alignment/>
    </xf>
    <xf numFmtId="180" fontId="3" fillId="34" borderId="17" xfId="0" applyNumberFormat="1" applyFont="1" applyFill="1" applyBorder="1" applyAlignment="1" applyProtection="1">
      <alignment horizontal="center"/>
      <protection locked="0"/>
    </xf>
    <xf numFmtId="215" fontId="3" fillId="0" borderId="0" xfId="70" applyNumberFormat="1" applyFont="1" applyBorder="1">
      <alignment/>
      <protection/>
    </xf>
    <xf numFmtId="4" fontId="2" fillId="34" borderId="25" xfId="70" applyNumberFormat="1" applyFont="1" applyFill="1" applyBorder="1" applyAlignment="1">
      <alignment horizontal="right"/>
      <protection/>
    </xf>
    <xf numFmtId="4" fontId="2" fillId="34" borderId="0" xfId="70" applyNumberFormat="1" applyFont="1" applyFill="1" applyAlignment="1">
      <alignment horizontal="right"/>
      <protection/>
    </xf>
    <xf numFmtId="4" fontId="2" fillId="34" borderId="0" xfId="70" applyNumberFormat="1" applyFont="1" applyFill="1" applyBorder="1" applyAlignment="1">
      <alignment horizontal="right"/>
      <protection/>
    </xf>
    <xf numFmtId="4" fontId="62" fillId="34" borderId="16" xfId="0" applyNumberFormat="1" applyFont="1" applyFill="1" applyBorder="1" applyAlignment="1" applyProtection="1">
      <alignment horizontal="center"/>
      <protection locked="0"/>
    </xf>
    <xf numFmtId="183" fontId="62" fillId="0" borderId="16" xfId="0" applyNumberFormat="1" applyFont="1" applyBorder="1" applyAlignment="1" applyProtection="1">
      <alignment horizontal="center"/>
      <protection locked="0"/>
    </xf>
    <xf numFmtId="180" fontId="62" fillId="34" borderId="16" xfId="46" applyNumberFormat="1" applyFont="1" applyFill="1" applyBorder="1" applyAlignment="1">
      <alignment horizontal="right"/>
    </xf>
    <xf numFmtId="2" fontId="62" fillId="0" borderId="16" xfId="42" applyNumberFormat="1" applyFont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left"/>
      <protection locked="0"/>
    </xf>
    <xf numFmtId="179" fontId="68" fillId="0" borderId="16" xfId="42" applyNumberFormat="1" applyFont="1" applyFill="1" applyBorder="1" applyAlignment="1" applyProtection="1">
      <alignment horizontal="right" vertical="top"/>
      <protection locked="0"/>
    </xf>
    <xf numFmtId="179" fontId="68" fillId="0" borderId="27" xfId="42" applyNumberFormat="1" applyFont="1" applyFill="1" applyBorder="1" applyAlignment="1">
      <alignment horizontal="right" vertical="top" wrapText="1"/>
    </xf>
    <xf numFmtId="179" fontId="68" fillId="36" borderId="27" xfId="42" applyNumberFormat="1" applyFont="1" applyFill="1" applyBorder="1" applyAlignment="1">
      <alignment horizontal="right" vertical="top" wrapText="1"/>
    </xf>
    <xf numFmtId="179" fontId="68" fillId="0" borderId="28" xfId="42" applyNumberFormat="1" applyFont="1" applyFill="1" applyBorder="1" applyAlignment="1">
      <alignment vertical="top" wrapText="1"/>
    </xf>
    <xf numFmtId="4" fontId="3" fillId="34" borderId="18" xfId="42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right"/>
      <protection locked="0"/>
    </xf>
    <xf numFmtId="4" fontId="3" fillId="34" borderId="16" xfId="0" applyNumberFormat="1" applyFont="1" applyFill="1" applyBorder="1" applyAlignment="1" applyProtection="1">
      <alignment horizontal="right"/>
      <protection locked="0"/>
    </xf>
    <xf numFmtId="184" fontId="3" fillId="34" borderId="16" xfId="46" applyNumberFormat="1" applyFont="1" applyFill="1" applyBorder="1" applyAlignment="1" applyProtection="1">
      <alignment horizontal="right"/>
      <protection locked="0"/>
    </xf>
    <xf numFmtId="4" fontId="62" fillId="34" borderId="16" xfId="42" applyFont="1" applyFill="1" applyBorder="1" applyAlignment="1" applyProtection="1">
      <alignment horizontal="right"/>
      <protection locked="0"/>
    </xf>
    <xf numFmtId="3" fontId="3" fillId="34" borderId="16" xfId="46" applyFont="1" applyFill="1" applyBorder="1" applyAlignment="1" applyProtection="1">
      <alignment horizontal="right"/>
      <protection locked="0"/>
    </xf>
    <xf numFmtId="4" fontId="3" fillId="34" borderId="16" xfId="42" applyFont="1" applyFill="1" applyBorder="1" applyAlignment="1" applyProtection="1">
      <alignment horizontal="right"/>
      <protection locked="0"/>
    </xf>
    <xf numFmtId="0" fontId="3" fillId="34" borderId="18" xfId="0" applyFont="1" applyFill="1" applyBorder="1" applyAlignment="1" applyProtection="1">
      <alignment horizontal="right"/>
      <protection locked="0"/>
    </xf>
    <xf numFmtId="0" fontId="68" fillId="36" borderId="27" xfId="0" applyFont="1" applyFill="1" applyBorder="1" applyAlignment="1">
      <alignment horizontal="right" vertical="top" wrapText="1"/>
    </xf>
    <xf numFmtId="0" fontId="2" fillId="0" borderId="17" xfId="69" applyFont="1" applyBorder="1" applyProtection="1">
      <alignment/>
      <protection locked="0"/>
    </xf>
    <xf numFmtId="0" fontId="3" fillId="0" borderId="17" xfId="69" applyFont="1" applyBorder="1" applyProtection="1">
      <alignment/>
      <protection locked="0"/>
    </xf>
    <xf numFmtId="0" fontId="3" fillId="0" borderId="0" xfId="69" applyFont="1" applyBorder="1" applyProtection="1">
      <alignment/>
      <protection locked="0"/>
    </xf>
    <xf numFmtId="0" fontId="3" fillId="0" borderId="18" xfId="69" applyFont="1" applyBorder="1" applyProtection="1">
      <alignment/>
      <protection locked="0"/>
    </xf>
    <xf numFmtId="0" fontId="2" fillId="0" borderId="16" xfId="69" applyFont="1" applyBorder="1" applyProtection="1">
      <alignment/>
      <protection locked="0"/>
    </xf>
    <xf numFmtId="0" fontId="2" fillId="0" borderId="0" xfId="69" applyFont="1" applyBorder="1" applyProtection="1">
      <alignment/>
      <protection locked="0"/>
    </xf>
    <xf numFmtId="0" fontId="3" fillId="0" borderId="16" xfId="69" applyFont="1" applyBorder="1" applyAlignment="1" applyProtection="1">
      <alignment horizontal="center"/>
      <protection locked="0"/>
    </xf>
    <xf numFmtId="2" fontId="3" fillId="0" borderId="16" xfId="69" applyNumberFormat="1" applyFont="1" applyBorder="1" applyProtection="1">
      <alignment/>
      <protection locked="0"/>
    </xf>
    <xf numFmtId="0" fontId="3" fillId="0" borderId="16" xfId="69" applyFont="1" applyBorder="1" applyProtection="1">
      <alignment/>
      <protection locked="0"/>
    </xf>
    <xf numFmtId="2" fontId="2" fillId="0" borderId="16" xfId="69" applyNumberFormat="1" applyFont="1" applyBorder="1" applyProtection="1">
      <alignment/>
      <protection locked="0"/>
    </xf>
    <xf numFmtId="4" fontId="2" fillId="0" borderId="16" xfId="46" applyNumberFormat="1" applyFont="1" applyBorder="1">
      <alignment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12" xfId="69" applyFont="1" applyBorder="1" applyAlignment="1" applyProtection="1">
      <alignment horizontal="center"/>
      <protection locked="0"/>
    </xf>
    <xf numFmtId="0" fontId="2" fillId="0" borderId="13" xfId="69" applyFont="1" applyBorder="1" applyAlignment="1" applyProtection="1">
      <alignment horizontal="center"/>
      <protection locked="0"/>
    </xf>
    <xf numFmtId="0" fontId="3" fillId="0" borderId="14" xfId="69" applyFont="1" applyBorder="1">
      <alignment/>
      <protection/>
    </xf>
    <xf numFmtId="0" fontId="2" fillId="0" borderId="15" xfId="69" applyFont="1" applyBorder="1" applyAlignment="1" applyProtection="1">
      <alignment horizontal="center"/>
      <protection locked="0"/>
    </xf>
    <xf numFmtId="2" fontId="2" fillId="0" borderId="12" xfId="69" applyNumberFormat="1" applyFont="1" applyBorder="1" applyAlignment="1" applyProtection="1">
      <alignment horizontal="center"/>
      <protection locked="0"/>
    </xf>
    <xf numFmtId="4" fontId="3" fillId="0" borderId="12" xfId="69" applyNumberFormat="1" applyFont="1" applyBorder="1" applyAlignment="1" applyProtection="1">
      <alignment horizontal="center"/>
      <protection locked="0"/>
    </xf>
    <xf numFmtId="0" fontId="2" fillId="0" borderId="16" xfId="69" applyFont="1" applyBorder="1" applyAlignment="1" applyProtection="1">
      <alignment horizontal="center"/>
      <protection locked="0"/>
    </xf>
    <xf numFmtId="0" fontId="2" fillId="0" borderId="17" xfId="69" applyFont="1" applyBorder="1" applyAlignment="1" applyProtection="1">
      <alignment horizontal="centerContinuous"/>
      <protection locked="0"/>
    </xf>
    <xf numFmtId="0" fontId="3" fillId="0" borderId="0" xfId="69" applyFont="1" applyBorder="1" applyAlignment="1">
      <alignment horizontal="centerContinuous"/>
      <protection/>
    </xf>
    <xf numFmtId="0" fontId="0" fillId="0" borderId="18" xfId="69" applyFont="1" applyBorder="1" applyAlignment="1" applyProtection="1">
      <alignment horizontal="centerContinuous"/>
      <protection locked="0"/>
    </xf>
    <xf numFmtId="2" fontId="2" fillId="0" borderId="16" xfId="69" applyNumberFormat="1" applyFont="1" applyBorder="1" applyAlignment="1" applyProtection="1">
      <alignment horizontal="center"/>
      <protection locked="0"/>
    </xf>
    <xf numFmtId="4" fontId="2" fillId="0" borderId="16" xfId="69" applyNumberFormat="1" applyFont="1" applyBorder="1" applyAlignment="1" applyProtection="1">
      <alignment horizontal="centerContinuous"/>
      <protection locked="0"/>
    </xf>
    <xf numFmtId="0" fontId="2" fillId="0" borderId="17" xfId="69" applyFont="1" applyBorder="1" applyAlignment="1" applyProtection="1">
      <alignment horizontal="center"/>
      <protection locked="0"/>
    </xf>
    <xf numFmtId="0" fontId="3" fillId="0" borderId="0" xfId="69" applyFont="1" applyBorder="1">
      <alignment/>
      <protection/>
    </xf>
    <xf numFmtId="0" fontId="2" fillId="0" borderId="18" xfId="69" applyFont="1" applyBorder="1" applyProtection="1">
      <alignment/>
      <protection locked="0"/>
    </xf>
    <xf numFmtId="4" fontId="3" fillId="0" borderId="16" xfId="69" applyNumberFormat="1" applyFont="1" applyBorder="1" applyProtection="1">
      <alignment/>
      <protection locked="0"/>
    </xf>
    <xf numFmtId="0" fontId="2" fillId="0" borderId="19" xfId="69" applyFont="1" applyBorder="1" applyAlignment="1" applyProtection="1">
      <alignment horizontal="center"/>
      <protection locked="0"/>
    </xf>
    <xf numFmtId="0" fontId="2" fillId="0" borderId="20" xfId="69" applyFont="1" applyBorder="1" applyAlignment="1" applyProtection="1">
      <alignment horizontal="center"/>
      <protection locked="0"/>
    </xf>
    <xf numFmtId="0" fontId="3" fillId="0" borderId="21" xfId="69" applyFont="1" applyBorder="1">
      <alignment/>
      <protection/>
    </xf>
    <xf numFmtId="0" fontId="2" fillId="0" borderId="22" xfId="69" applyFont="1" applyBorder="1" applyAlignment="1" applyProtection="1">
      <alignment horizontal="center"/>
      <protection locked="0"/>
    </xf>
    <xf numFmtId="2" fontId="2" fillId="0" borderId="19" xfId="69" applyNumberFormat="1" applyFont="1" applyBorder="1" applyAlignment="1" applyProtection="1">
      <alignment horizontal="center"/>
      <protection locked="0"/>
    </xf>
    <xf numFmtId="4" fontId="3" fillId="0" borderId="19" xfId="69" applyNumberFormat="1" applyFont="1" applyBorder="1" applyAlignment="1" applyProtection="1">
      <alignment horizontal="center"/>
      <protection locked="0"/>
    </xf>
    <xf numFmtId="0" fontId="3" fillId="0" borderId="12" xfId="69" applyFont="1" applyBorder="1" applyProtection="1">
      <alignment/>
      <protection locked="0"/>
    </xf>
    <xf numFmtId="0" fontId="3" fillId="0" borderId="13" xfId="69" applyFont="1" applyBorder="1" applyProtection="1">
      <alignment/>
      <protection locked="0"/>
    </xf>
    <xf numFmtId="0" fontId="3" fillId="0" borderId="15" xfId="69" applyFont="1" applyBorder="1" applyProtection="1">
      <alignment/>
      <protection locked="0"/>
    </xf>
    <xf numFmtId="2" fontId="3" fillId="0" borderId="12" xfId="69" applyNumberFormat="1" applyFont="1" applyBorder="1" applyProtection="1">
      <alignment/>
      <protection locked="0"/>
    </xf>
    <xf numFmtId="0" fontId="4" fillId="0" borderId="17" xfId="69" applyFont="1" applyBorder="1" applyProtection="1">
      <alignment/>
      <protection locked="0"/>
    </xf>
    <xf numFmtId="0" fontId="0" fillId="0" borderId="18" xfId="69" applyFont="1" applyBorder="1">
      <alignment/>
      <protection/>
    </xf>
    <xf numFmtId="4" fontId="3" fillId="0" borderId="16" xfId="45" applyFont="1" applyBorder="1" applyProtection="1">
      <alignment/>
      <protection locked="0"/>
    </xf>
    <xf numFmtId="4" fontId="2" fillId="0" borderId="16" xfId="45" applyFont="1" applyBorder="1" applyProtection="1">
      <alignment/>
      <protection locked="0"/>
    </xf>
    <xf numFmtId="0" fontId="3" fillId="0" borderId="16" xfId="69" applyFont="1" applyBorder="1" applyAlignment="1" applyProtection="1">
      <alignment horizontal="centerContinuous"/>
      <protection locked="0"/>
    </xf>
    <xf numFmtId="0" fontId="2" fillId="0" borderId="16" xfId="69" applyFont="1" applyBorder="1" applyProtection="1" quotePrefix="1">
      <alignment/>
      <protection locked="0"/>
    </xf>
    <xf numFmtId="0" fontId="3" fillId="0" borderId="19" xfId="69" applyFont="1" applyBorder="1" applyProtection="1">
      <alignment/>
      <protection locked="0"/>
    </xf>
    <xf numFmtId="0" fontId="3" fillId="0" borderId="20" xfId="69" applyFont="1" applyBorder="1" applyProtection="1">
      <alignment/>
      <protection locked="0"/>
    </xf>
    <xf numFmtId="0" fontId="3" fillId="0" borderId="22" xfId="69" applyFont="1" applyBorder="1" applyProtection="1">
      <alignment/>
      <protection locked="0"/>
    </xf>
    <xf numFmtId="0" fontId="3" fillId="0" borderId="19" xfId="69" applyFont="1" applyBorder="1" applyAlignment="1" applyProtection="1">
      <alignment horizontal="center"/>
      <protection locked="0"/>
    </xf>
    <xf numFmtId="2" fontId="3" fillId="0" borderId="19" xfId="69" applyNumberFormat="1" applyFont="1" applyBorder="1" applyProtection="1">
      <alignment/>
      <protection locked="0"/>
    </xf>
    <xf numFmtId="0" fontId="3" fillId="0" borderId="14" xfId="69" applyFont="1" applyBorder="1" applyProtection="1">
      <alignment/>
      <protection locked="0"/>
    </xf>
    <xf numFmtId="0" fontId="3" fillId="0" borderId="14" xfId="69" applyFont="1" applyBorder="1" applyAlignment="1" applyProtection="1">
      <alignment horizontal="center"/>
      <protection locked="0"/>
    </xf>
    <xf numFmtId="2" fontId="3" fillId="0" borderId="14" xfId="69" applyNumberFormat="1" applyFont="1" applyBorder="1" applyProtection="1">
      <alignment/>
      <protection locked="0"/>
    </xf>
    <xf numFmtId="2" fontId="3" fillId="0" borderId="15" xfId="69" applyNumberFormat="1" applyFont="1" applyBorder="1" applyProtection="1">
      <alignment/>
      <protection locked="0"/>
    </xf>
    <xf numFmtId="4" fontId="3" fillId="0" borderId="12" xfId="69" applyNumberFormat="1" applyFont="1" applyBorder="1" applyProtection="1">
      <alignment/>
      <protection locked="0"/>
    </xf>
    <xf numFmtId="0" fontId="3" fillId="0" borderId="0" xfId="69" applyFont="1" applyBorder="1" applyAlignment="1" applyProtection="1">
      <alignment horizontal="center"/>
      <protection locked="0"/>
    </xf>
    <xf numFmtId="2" fontId="3" fillId="0" borderId="0" xfId="69" applyNumberFormat="1" applyFont="1" applyBorder="1" applyProtection="1">
      <alignment/>
      <protection locked="0"/>
    </xf>
    <xf numFmtId="2" fontId="3" fillId="0" borderId="18" xfId="69" applyNumberFormat="1" applyFont="1" applyBorder="1" applyProtection="1">
      <alignment/>
      <protection locked="0"/>
    </xf>
    <xf numFmtId="4" fontId="2" fillId="0" borderId="16" xfId="46" applyNumberFormat="1" applyFont="1" applyBorder="1" applyAlignment="1" applyProtection="1">
      <alignment horizontal="right"/>
      <protection locked="0"/>
    </xf>
    <xf numFmtId="0" fontId="3" fillId="0" borderId="21" xfId="69" applyFont="1" applyBorder="1" applyProtection="1">
      <alignment/>
      <protection locked="0"/>
    </xf>
    <xf numFmtId="0" fontId="3" fillId="0" borderId="21" xfId="69" applyFont="1" applyBorder="1" applyAlignment="1" applyProtection="1">
      <alignment horizontal="center"/>
      <protection locked="0"/>
    </xf>
    <xf numFmtId="2" fontId="3" fillId="0" borderId="21" xfId="69" applyNumberFormat="1" applyFont="1" applyBorder="1" applyProtection="1">
      <alignment/>
      <protection locked="0"/>
    </xf>
    <xf numFmtId="2" fontId="3" fillId="0" borderId="22" xfId="69" applyNumberFormat="1" applyFont="1" applyBorder="1" applyProtection="1">
      <alignment/>
      <protection locked="0"/>
    </xf>
    <xf numFmtId="4" fontId="3" fillId="0" borderId="19" xfId="69" applyNumberFormat="1" applyFont="1" applyBorder="1" applyProtection="1">
      <alignment/>
      <protection locked="0"/>
    </xf>
    <xf numFmtId="0" fontId="3" fillId="0" borderId="0" xfId="69" applyFont="1" applyProtection="1">
      <alignment/>
      <protection locked="0"/>
    </xf>
    <xf numFmtId="0" fontId="3" fillId="0" borderId="0" xfId="69" applyFont="1">
      <alignment/>
      <protection/>
    </xf>
    <xf numFmtId="2" fontId="3" fillId="0" borderId="0" xfId="69" applyNumberFormat="1" applyFont="1" applyProtection="1">
      <alignment/>
      <protection locked="0"/>
    </xf>
    <xf numFmtId="4" fontId="3" fillId="0" borderId="0" xfId="69" applyNumberFormat="1" applyFont="1" applyProtection="1">
      <alignment/>
      <protection locked="0"/>
    </xf>
    <xf numFmtId="0" fontId="2" fillId="0" borderId="0" xfId="69" applyFont="1" applyProtection="1">
      <alignment/>
      <protection locked="0"/>
    </xf>
    <xf numFmtId="0" fontId="2" fillId="0" borderId="0" xfId="69" applyFont="1" applyAlignment="1" applyProtection="1">
      <alignment horizontal="center"/>
      <protection locked="0"/>
    </xf>
    <xf numFmtId="4" fontId="2" fillId="0" borderId="0" xfId="69" applyNumberFormat="1" applyFont="1" applyAlignment="1" applyProtection="1">
      <alignment horizontal="right"/>
      <protection locked="0"/>
    </xf>
    <xf numFmtId="4" fontId="2" fillId="0" borderId="16" xfId="69" applyNumberFormat="1" applyFont="1" applyBorder="1" applyAlignment="1" applyProtection="1">
      <alignment horizontal="right"/>
      <protection locked="0"/>
    </xf>
    <xf numFmtId="3" fontId="3" fillId="0" borderId="16" xfId="69" applyNumberFormat="1" applyFont="1" applyBorder="1" applyAlignment="1" applyProtection="1">
      <alignment horizontal="right"/>
      <protection locked="0"/>
    </xf>
    <xf numFmtId="2" fontId="3" fillId="0" borderId="16" xfId="69" applyNumberFormat="1" applyFont="1" applyBorder="1" applyAlignment="1" applyProtection="1">
      <alignment horizontal="right"/>
      <protection locked="0"/>
    </xf>
    <xf numFmtId="4" fontId="3" fillId="0" borderId="16" xfId="46" applyNumberFormat="1" applyFont="1" applyBorder="1" applyAlignment="1">
      <alignment horizontal="right"/>
    </xf>
    <xf numFmtId="1" fontId="3" fillId="0" borderId="16" xfId="69" applyNumberFormat="1" applyFont="1" applyBorder="1" applyAlignment="1" applyProtection="1">
      <alignment horizontal="right"/>
      <protection locked="0"/>
    </xf>
    <xf numFmtId="3" fontId="3" fillId="0" borderId="16" xfId="69" applyNumberFormat="1" applyFont="1" applyBorder="1" applyProtection="1">
      <alignment/>
      <protection locked="0"/>
    </xf>
    <xf numFmtId="3" fontId="3" fillId="0" borderId="16" xfId="46" applyNumberFormat="1" applyFont="1" applyBorder="1" applyProtection="1">
      <alignment/>
      <protection locked="0"/>
    </xf>
    <xf numFmtId="1" fontId="3" fillId="0" borderId="16" xfId="46" applyNumberFormat="1" applyFont="1" applyBorder="1" applyProtection="1">
      <alignment/>
      <protection locked="0"/>
    </xf>
    <xf numFmtId="0" fontId="7" fillId="0" borderId="17" xfId="69" applyFont="1" applyBorder="1" applyProtection="1">
      <alignment/>
      <protection locked="0"/>
    </xf>
    <xf numFmtId="0" fontId="7" fillId="0" borderId="18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3" fillId="0" borderId="0" xfId="69" applyFont="1" applyAlignment="1" applyProtection="1">
      <alignment horizontal="center"/>
      <protection locked="0"/>
    </xf>
    <xf numFmtId="0" fontId="7" fillId="0" borderId="0" xfId="69" applyFont="1" applyProtection="1">
      <alignment/>
      <protection locked="0"/>
    </xf>
    <xf numFmtId="184" fontId="3" fillId="0" borderId="16" xfId="46" applyNumberFormat="1" applyFont="1" applyBorder="1" applyProtection="1">
      <alignment/>
      <protection locked="0"/>
    </xf>
    <xf numFmtId="4" fontId="3" fillId="0" borderId="16" xfId="46" applyNumberFormat="1" applyFont="1" applyBorder="1" applyAlignment="1" applyProtection="1">
      <alignment horizontal="right"/>
      <protection locked="0"/>
    </xf>
    <xf numFmtId="4" fontId="3" fillId="0" borderId="16" xfId="69" applyNumberFormat="1" applyFont="1" applyBorder="1" applyAlignment="1" applyProtection="1">
      <alignment horizontal="right"/>
      <protection locked="0"/>
    </xf>
    <xf numFmtId="0" fontId="2" fillId="0" borderId="14" xfId="69" applyFont="1" applyBorder="1" applyAlignment="1" applyProtection="1">
      <alignment horizontal="center"/>
      <protection locked="0"/>
    </xf>
    <xf numFmtId="0" fontId="2" fillId="0" borderId="0" xfId="69" applyFont="1" applyBorder="1" applyAlignment="1" applyProtection="1">
      <alignment horizontal="centerContinuous"/>
      <protection locked="0"/>
    </xf>
    <xf numFmtId="0" fontId="2" fillId="0" borderId="0" xfId="69" applyFont="1" applyBorder="1" applyAlignment="1" applyProtection="1">
      <alignment horizontal="center"/>
      <protection locked="0"/>
    </xf>
    <xf numFmtId="0" fontId="2" fillId="0" borderId="21" xfId="69" applyFont="1" applyBorder="1" applyAlignment="1" applyProtection="1">
      <alignment horizontal="center"/>
      <protection locked="0"/>
    </xf>
    <xf numFmtId="0" fontId="4" fillId="0" borderId="18" xfId="69" applyFont="1" applyBorder="1" applyProtection="1">
      <alignment/>
      <protection locked="0"/>
    </xf>
    <xf numFmtId="0" fontId="3" fillId="0" borderId="0" xfId="69" applyFont="1" applyBorder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2" fillId="0" borderId="16" xfId="0" applyNumberFormat="1" applyFont="1" applyBorder="1" applyAlignment="1" applyProtection="1">
      <alignment horizontal="right"/>
      <protection locked="0"/>
    </xf>
    <xf numFmtId="0" fontId="2" fillId="0" borderId="16" xfId="69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2" fontId="2" fillId="0" borderId="19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4" fontId="3" fillId="0" borderId="16" xfId="42" applyFont="1" applyBorder="1" applyAlignment="1" applyProtection="1">
      <alignment horizontal="right"/>
      <protection locked="0"/>
    </xf>
    <xf numFmtId="184" fontId="3" fillId="0" borderId="16" xfId="46" applyNumberFormat="1" applyFont="1" applyBorder="1" applyAlignment="1" applyProtection="1">
      <alignment horizontal="right"/>
      <protection locked="0"/>
    </xf>
    <xf numFmtId="2" fontId="3" fillId="0" borderId="19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2" fontId="3" fillId="0" borderId="15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8" xfId="0" applyNumberFormat="1" applyFont="1" applyBorder="1" applyAlignment="1" applyProtection="1">
      <alignment horizontal="right"/>
      <protection locked="0"/>
    </xf>
    <xf numFmtId="2" fontId="3" fillId="0" borderId="21" xfId="0" applyNumberFormat="1" applyFont="1" applyBorder="1" applyAlignment="1" applyProtection="1">
      <alignment horizontal="right"/>
      <protection locked="0"/>
    </xf>
    <xf numFmtId="2" fontId="3" fillId="0" borderId="22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4" fontId="2" fillId="0" borderId="0" xfId="70" applyNumberFormat="1" applyFont="1" applyFill="1" applyBorder="1" applyAlignment="1">
      <alignment horizontal="right"/>
      <protection/>
    </xf>
    <xf numFmtId="3" fontId="3" fillId="34" borderId="19" xfId="46" applyFont="1" applyFill="1" applyBorder="1" applyAlignment="1" applyProtection="1">
      <alignment horizontal="center"/>
      <protection locked="0"/>
    </xf>
    <xf numFmtId="0" fontId="63" fillId="0" borderId="1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180" fontId="2" fillId="0" borderId="0" xfId="46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14" fillId="34" borderId="17" xfId="0" applyFont="1" applyFill="1" applyBorder="1" applyAlignment="1" applyProtection="1">
      <alignment horizontal="left" wrapText="1"/>
      <protection locked="0"/>
    </xf>
    <xf numFmtId="0" fontId="14" fillId="34" borderId="0" xfId="0" applyFont="1" applyFill="1" applyBorder="1" applyAlignment="1" applyProtection="1">
      <alignment horizontal="left" wrapText="1"/>
      <protection locked="0"/>
    </xf>
    <xf numFmtId="0" fontId="14" fillId="34" borderId="18" xfId="0" applyFont="1" applyFill="1" applyBorder="1" applyAlignment="1" applyProtection="1">
      <alignment horizontal="left" wrapText="1"/>
      <protection locked="0"/>
    </xf>
    <xf numFmtId="10" fontId="3" fillId="0" borderId="0" xfId="75" applyNumberFormat="1" applyBorder="1" applyAlignment="1">
      <alignment horizontal="center"/>
    </xf>
    <xf numFmtId="180" fontId="3" fillId="0" borderId="0" xfId="70" applyNumberFormat="1" applyFont="1">
      <alignment/>
      <protection/>
    </xf>
    <xf numFmtId="180" fontId="3" fillId="0" borderId="0" xfId="70" applyNumberFormat="1" applyFont="1" applyAlignment="1">
      <alignment horizontal="left"/>
      <protection/>
    </xf>
    <xf numFmtId="0" fontId="13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" fontId="62" fillId="0" borderId="16" xfId="46" applyNumberFormat="1" applyFont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left"/>
      <protection locked="0"/>
    </xf>
    <xf numFmtId="183" fontId="3" fillId="0" borderId="16" xfId="0" applyNumberFormat="1" applyFont="1" applyBorder="1" applyAlignment="1" applyProtection="1">
      <alignment horizontal="center"/>
      <protection locked="0"/>
    </xf>
    <xf numFmtId="2" fontId="3" fillId="0" borderId="16" xfId="69" applyNumberFormat="1" applyFont="1" applyBorder="1" applyAlignment="1" applyProtection="1">
      <alignment horizontal="center"/>
      <protection locked="0"/>
    </xf>
    <xf numFmtId="9" fontId="0" fillId="0" borderId="16" xfId="76" applyFont="1" applyBorder="1" applyAlignment="1" applyProtection="1" quotePrefix="1">
      <alignment horizontal="center"/>
      <protection locked="0"/>
    </xf>
    <xf numFmtId="9" fontId="3" fillId="0" borderId="16" xfId="76" applyFont="1" applyBorder="1" applyAlignment="1" applyProtection="1" quotePrefix="1">
      <alignment horizontal="center"/>
      <protection locked="0"/>
    </xf>
    <xf numFmtId="0" fontId="3" fillId="0" borderId="0" xfId="0" applyFont="1" applyFill="1" applyBorder="1" applyAlignment="1" applyProtection="1" quotePrefix="1">
      <alignment horizontal="left"/>
      <protection locked="0"/>
    </xf>
    <xf numFmtId="0" fontId="3" fillId="0" borderId="18" xfId="0" applyFont="1" applyFill="1" applyBorder="1" applyAlignment="1" applyProtection="1" quotePrefix="1">
      <alignment horizontal="left"/>
      <protection locked="0"/>
    </xf>
    <xf numFmtId="183" fontId="3" fillId="0" borderId="16" xfId="0" applyNumberFormat="1" applyFont="1" applyBorder="1" applyAlignment="1" applyProtection="1">
      <alignment horizontal="right"/>
      <protection locked="0"/>
    </xf>
    <xf numFmtId="9" fontId="3" fillId="0" borderId="16" xfId="76" applyFont="1" applyBorder="1" applyAlignment="1" applyProtection="1" quotePrefix="1">
      <alignment horizontal="right"/>
      <protection locked="0"/>
    </xf>
    <xf numFmtId="0" fontId="2" fillId="34" borderId="0" xfId="0" applyFont="1" applyFill="1" applyAlignment="1" applyProtection="1">
      <alignment horizontal="left"/>
      <protection locked="0"/>
    </xf>
    <xf numFmtId="4" fontId="2" fillId="0" borderId="16" xfId="45" applyFont="1" applyBorder="1" applyAlignment="1" applyProtection="1">
      <alignment horizontal="right"/>
      <protection locked="0"/>
    </xf>
    <xf numFmtId="0" fontId="3" fillId="0" borderId="16" xfId="69" applyFont="1" applyFill="1" applyBorder="1" applyProtection="1">
      <alignment/>
      <protection locked="0"/>
    </xf>
    <xf numFmtId="0" fontId="3" fillId="0" borderId="17" xfId="69" applyFont="1" applyFill="1" applyBorder="1" applyProtection="1">
      <alignment/>
      <protection locked="0"/>
    </xf>
    <xf numFmtId="0" fontId="3" fillId="0" borderId="0" xfId="69" applyFont="1" applyFill="1" applyBorder="1" applyProtection="1">
      <alignment/>
      <protection locked="0"/>
    </xf>
    <xf numFmtId="0" fontId="3" fillId="0" borderId="18" xfId="69" applyFont="1" applyFill="1" applyBorder="1" applyProtection="1">
      <alignment/>
      <protection locked="0"/>
    </xf>
    <xf numFmtId="0" fontId="3" fillId="0" borderId="16" xfId="69" applyFont="1" applyFill="1" applyBorder="1" applyAlignment="1" applyProtection="1">
      <alignment horizontal="center"/>
      <protection locked="0"/>
    </xf>
    <xf numFmtId="0" fontId="2" fillId="0" borderId="16" xfId="69" applyFont="1" applyBorder="1" applyAlignment="1" applyProtection="1" quotePrefix="1">
      <alignment horizontal="left"/>
      <protection locked="0"/>
    </xf>
    <xf numFmtId="4" fontId="13" fillId="0" borderId="16" xfId="45" applyFont="1" applyBorder="1" applyProtection="1">
      <alignment/>
      <protection locked="0"/>
    </xf>
    <xf numFmtId="4" fontId="14" fillId="0" borderId="16" xfId="45" applyFont="1" applyBorder="1" applyProtection="1">
      <alignment/>
      <protection locked="0"/>
    </xf>
    <xf numFmtId="0" fontId="0" fillId="0" borderId="0" xfId="69" applyFont="1" applyBorder="1">
      <alignment/>
      <protection/>
    </xf>
    <xf numFmtId="0" fontId="2" fillId="0" borderId="19" xfId="69" applyFont="1" applyBorder="1" applyProtection="1">
      <alignment/>
      <protection locked="0"/>
    </xf>
    <xf numFmtId="0" fontId="2" fillId="0" borderId="20" xfId="69" applyFont="1" applyBorder="1" applyProtection="1">
      <alignment/>
      <protection locked="0"/>
    </xf>
    <xf numFmtId="0" fontId="2" fillId="0" borderId="21" xfId="69" applyFont="1" applyBorder="1" applyProtection="1">
      <alignment/>
      <protection locked="0"/>
    </xf>
    <xf numFmtId="0" fontId="0" fillId="0" borderId="21" xfId="69" applyFont="1" applyBorder="1">
      <alignment/>
      <protection/>
    </xf>
    <xf numFmtId="4" fontId="3" fillId="0" borderId="19" xfId="69" applyNumberFormat="1" applyFont="1" applyBorder="1" applyAlignment="1" applyProtection="1">
      <alignment horizontal="right"/>
      <protection locked="0"/>
    </xf>
    <xf numFmtId="0" fontId="6" fillId="0" borderId="16" xfId="69" applyFont="1" applyBorder="1" applyAlignment="1" applyProtection="1">
      <alignment horizontal="center"/>
      <protection locked="0"/>
    </xf>
    <xf numFmtId="0" fontId="3" fillId="0" borderId="17" xfId="69" applyFont="1" applyBorder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14" fillId="34" borderId="0" xfId="0" applyFont="1" applyFill="1" applyAlignment="1" applyProtection="1">
      <alignment horizontal="left"/>
      <protection locked="0"/>
    </xf>
    <xf numFmtId="0" fontId="14" fillId="34" borderId="18" xfId="0" applyFont="1" applyFill="1" applyBorder="1" applyAlignment="1" applyProtection="1">
      <alignment horizontal="left"/>
      <protection locked="0"/>
    </xf>
    <xf numFmtId="0" fontId="13" fillId="34" borderId="17" xfId="0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 applyProtection="1">
      <alignment horizontal="left"/>
      <protection locked="0"/>
    </xf>
    <xf numFmtId="0" fontId="13" fillId="34" borderId="18" xfId="0" applyFont="1" applyFill="1" applyBorder="1" applyAlignment="1" applyProtection="1">
      <alignment horizontal="left"/>
      <protection locked="0"/>
    </xf>
    <xf numFmtId="0" fontId="14" fillId="34" borderId="17" xfId="0" applyFont="1" applyFill="1" applyBorder="1" applyAlignment="1" applyProtection="1">
      <alignment horizontal="left" wrapText="1"/>
      <protection locked="0"/>
    </xf>
    <xf numFmtId="0" fontId="14" fillId="34" borderId="0" xfId="0" applyFont="1" applyFill="1" applyBorder="1" applyAlignment="1" applyProtection="1">
      <alignment horizontal="left" wrapText="1"/>
      <protection locked="0"/>
    </xf>
    <xf numFmtId="0" fontId="14" fillId="34" borderId="18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2" fillId="34" borderId="18" xfId="0" applyFont="1" applyFill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36" borderId="17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29" xfId="0" applyFont="1" applyFill="1" applyBorder="1" applyAlignment="1">
      <alignment horizontal="left" vertical="top" wrapText="1"/>
    </xf>
    <xf numFmtId="0" fontId="3" fillId="36" borderId="18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/>
      <protection locked="0"/>
    </xf>
    <xf numFmtId="4" fontId="2" fillId="0" borderId="30" xfId="0" applyNumberFormat="1" applyFont="1" applyBorder="1" applyAlignment="1" applyProtection="1">
      <alignment horizontal="right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21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0" fontId="66" fillId="0" borderId="17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66" fillId="0" borderId="18" xfId="0" applyFont="1" applyBorder="1" applyAlignment="1" applyProtection="1">
      <alignment horizontal="left"/>
      <protection locked="0"/>
    </xf>
    <xf numFmtId="0" fontId="63" fillId="34" borderId="17" xfId="0" applyFont="1" applyFill="1" applyBorder="1" applyAlignment="1" applyProtection="1">
      <alignment horizontal="left"/>
      <protection locked="0"/>
    </xf>
    <xf numFmtId="0" fontId="63" fillId="34" borderId="0" xfId="0" applyFont="1" applyFill="1" applyBorder="1" applyAlignment="1" applyProtection="1">
      <alignment horizontal="left"/>
      <protection locked="0"/>
    </xf>
    <xf numFmtId="0" fontId="63" fillId="34" borderId="18" xfId="0" applyFont="1" applyFill="1" applyBorder="1" applyAlignment="1" applyProtection="1">
      <alignment horizontal="left"/>
      <protection locked="0"/>
    </xf>
    <xf numFmtId="0" fontId="6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20" xfId="0" applyFont="1" applyBorder="1" applyAlignment="1" applyProtection="1">
      <alignment horizontal="left"/>
      <protection locked="0"/>
    </xf>
    <xf numFmtId="0" fontId="63" fillId="0" borderId="21" xfId="0" applyFont="1" applyBorder="1" applyAlignment="1" applyProtection="1">
      <alignment horizontal="left"/>
      <protection locked="0"/>
    </xf>
    <xf numFmtId="0" fontId="63" fillId="0" borderId="22" xfId="0" applyFont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 quotePrefix="1">
      <alignment horizontal="left"/>
      <protection locked="0"/>
    </xf>
    <xf numFmtId="0" fontId="3" fillId="0" borderId="18" xfId="0" applyFont="1" applyFill="1" applyBorder="1" applyAlignment="1" applyProtection="1" quotePrefix="1">
      <alignment horizontal="left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0" xfId="70" applyFont="1" applyBorder="1" applyAlignment="1">
      <alignment horizontal="right"/>
      <protection/>
    </xf>
    <xf numFmtId="0" fontId="3" fillId="0" borderId="0" xfId="70" applyFont="1" applyAlignment="1">
      <alignment horizontal="left"/>
      <protection/>
    </xf>
    <xf numFmtId="0" fontId="2" fillId="0" borderId="0" xfId="70" applyFont="1" applyAlignment="1">
      <alignment horizontal="right"/>
      <protection/>
    </xf>
    <xf numFmtId="0" fontId="2" fillId="0" borderId="0" xfId="70" applyFont="1" applyBorder="1" applyAlignment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70" applyFont="1" applyAlignment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09  82164KD Revised SOQ" xfId="45"/>
    <cellStyle name="Comma0" xfId="46"/>
    <cellStyle name="Comma1" xfId="47"/>
    <cellStyle name="Comma2" xfId="48"/>
    <cellStyle name="Comma3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 2" xfId="68"/>
    <cellStyle name="Normal_09  82164KD Revised SOQ" xfId="69"/>
    <cellStyle name="Normal_10b.SQ.Summary" xfId="70"/>
    <cellStyle name="Note" xfId="71"/>
    <cellStyle name="opskrif" xfId="72"/>
    <cellStyle name="or" xfId="73"/>
    <cellStyle name="Output" xfId="74"/>
    <cellStyle name="Percent" xfId="75"/>
    <cellStyle name="Percent_09  82164KD Revised SOQ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jects\1353%20Bela%20Bela%20Stormwater\Tender\Evaluation%20Data\Bela%20Bela%20Tender%20Report%2003%2011%202008%20Final%20(C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oli\Tiii\Actual%20Projects\T3-102%20-%202009%20Mabusabesala%20Bus%20&amp;%20Taxi%20Route\PDR\ECE%2026%20feb%20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lisani\Documents\PROJECTS\Senwabarwana%20Streets%20and%20Stormwater%20Phase%2011\BOQ%20SENWABARWANA%20STREETS%20AND%20STORMWATER%20PHASE%2011%20REV%20FINAL%20CONTRACT%20B%20REV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A"/>
      <sheetName val="Section A5"/>
      <sheetName val="Section B-1200C"/>
      <sheetName val="Section C-1200D&amp;DA"/>
      <sheetName val="Section D"/>
      <sheetName val="Section E-1200GA "/>
      <sheetName val="SUMMARY"/>
      <sheetName val="Tender Received"/>
      <sheetName val="Table A"/>
      <sheetName val="Table 1"/>
      <sheetName val="Table 2"/>
      <sheetName val="Table 3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00"/>
      <sheetName val="1300 "/>
      <sheetName val="1400"/>
      <sheetName val="1500"/>
      <sheetName val="1600"/>
      <sheetName val="1700"/>
      <sheetName val="1800"/>
      <sheetName val="2100"/>
      <sheetName val="2200"/>
      <sheetName val="2300"/>
      <sheetName val="3100"/>
      <sheetName val="3200"/>
      <sheetName val="3300"/>
      <sheetName val="3400"/>
      <sheetName val="3500"/>
      <sheetName val="4100"/>
      <sheetName val="4400"/>
      <sheetName val="5100"/>
      <sheetName val="5200"/>
      <sheetName val="5400"/>
      <sheetName val="5600"/>
      <sheetName val="5900"/>
      <sheetName val="8100"/>
      <sheetName val="SUMMARY"/>
      <sheetName val="Tender Received"/>
      <sheetName val="Table A"/>
      <sheetName val="Table 1"/>
      <sheetName val="Table 2"/>
      <sheetName val="Table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0"/>
      <sheetName val="1300"/>
      <sheetName val="1400"/>
      <sheetName val="1500"/>
      <sheetName val="1700"/>
      <sheetName val="1800"/>
      <sheetName val="2100"/>
      <sheetName val="2200"/>
      <sheetName val="2300"/>
      <sheetName val="3300"/>
      <sheetName val="3400"/>
      <sheetName val="3500"/>
      <sheetName val="4100"/>
      <sheetName val="4200"/>
      <sheetName val="5100"/>
      <sheetName val="5600"/>
      <sheetName val="5700"/>
      <sheetName val="5900"/>
      <sheetName val="7300"/>
      <sheetName val="8100"/>
      <sheetName val="SUMMARY"/>
    </sheetNames>
    <sheetDataSet>
      <sheetData sheetId="9">
        <row r="1">
          <cell r="A1" t="str">
            <v>BLOUBERG  MUNICIPALITY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workbookViewId="0" topLeftCell="A20">
      <selection activeCell="G60" sqref="G60"/>
    </sheetView>
  </sheetViews>
  <sheetFormatPr defaultColWidth="8.88671875" defaultRowHeight="15"/>
  <cols>
    <col min="1" max="1" width="7.4453125" style="467" customWidth="1"/>
    <col min="2" max="3" width="3.77734375" style="467" customWidth="1"/>
    <col min="4" max="4" width="29.4453125" style="467" customWidth="1"/>
    <col min="5" max="5" width="4.88671875" style="467" customWidth="1"/>
    <col min="6" max="6" width="11.88671875" style="468" customWidth="1"/>
    <col min="7" max="7" width="8.10546875" style="469" customWidth="1"/>
    <col min="8" max="8" width="11.88671875" style="470" customWidth="1"/>
    <col min="9" max="16384" width="8.88671875" style="394" customWidth="1"/>
  </cols>
  <sheetData>
    <row r="1" spans="1:8" ht="12">
      <c r="A1" s="672" t="s">
        <v>537</v>
      </c>
      <c r="B1" s="672"/>
      <c r="C1" s="672"/>
      <c r="D1" s="672"/>
      <c r="E1" s="672"/>
      <c r="F1" s="672"/>
      <c r="G1" s="672"/>
      <c r="H1" s="672"/>
    </row>
    <row r="2" spans="1:8" ht="12">
      <c r="A2" s="672" t="s">
        <v>552</v>
      </c>
      <c r="B2" s="672"/>
      <c r="C2" s="672"/>
      <c r="D2" s="672"/>
      <c r="E2" s="672"/>
      <c r="F2" s="672"/>
      <c r="G2" s="672"/>
      <c r="H2" s="672"/>
    </row>
    <row r="3" spans="1:8" ht="12">
      <c r="A3" s="404" t="s">
        <v>553</v>
      </c>
      <c r="B3" s="405"/>
      <c r="C3" s="405"/>
      <c r="D3" s="405"/>
      <c r="E3" s="405"/>
      <c r="F3" s="405"/>
      <c r="G3" s="406"/>
      <c r="H3" s="406"/>
    </row>
    <row r="4" spans="1:8" ht="12">
      <c r="A4" s="399"/>
      <c r="B4" s="399"/>
      <c r="C4" s="399"/>
      <c r="D4" s="399"/>
      <c r="E4" s="399"/>
      <c r="F4" s="399"/>
      <c r="G4" s="395"/>
      <c r="H4" s="395" t="s">
        <v>339</v>
      </c>
    </row>
    <row r="5" spans="1:8" ht="12">
      <c r="A5" s="407"/>
      <c r="B5" s="408"/>
      <c r="C5" s="409"/>
      <c r="D5" s="410"/>
      <c r="E5" s="407"/>
      <c r="F5" s="411"/>
      <c r="G5" s="412"/>
      <c r="H5" s="412"/>
    </row>
    <row r="6" spans="1:8" ht="12">
      <c r="A6" s="413" t="s">
        <v>0</v>
      </c>
      <c r="B6" s="414" t="s">
        <v>1</v>
      </c>
      <c r="C6" s="415"/>
      <c r="D6" s="416"/>
      <c r="E6" s="413" t="s">
        <v>2</v>
      </c>
      <c r="F6" s="417" t="s">
        <v>3</v>
      </c>
      <c r="G6" s="418" t="s">
        <v>4</v>
      </c>
      <c r="H6" s="419" t="s">
        <v>5</v>
      </c>
    </row>
    <row r="7" spans="1:8" ht="12">
      <c r="A7" s="420"/>
      <c r="B7" s="421"/>
      <c r="C7" s="422"/>
      <c r="D7" s="423"/>
      <c r="E7" s="407"/>
      <c r="F7" s="411"/>
      <c r="G7" s="412"/>
      <c r="H7" s="424">
        <f>IF(OR(AND(F7="Prov",G7="Sum"),(G7="PC Sum")),". . . . . . . . .00",IF(ISERR(F7*G7),"",IF(F7*G7=0,"",ROUND(F7*G7,2))))</f>
      </c>
    </row>
    <row r="8" spans="1:8" ht="12">
      <c r="A8" s="413">
        <v>1200</v>
      </c>
      <c r="B8" s="425" t="s">
        <v>6</v>
      </c>
      <c r="C8" s="426"/>
      <c r="D8" s="427"/>
      <c r="E8" s="428"/>
      <c r="F8" s="429"/>
      <c r="G8" s="429"/>
      <c r="H8" s="430"/>
    </row>
    <row r="9" spans="1:8" ht="12">
      <c r="A9" s="431"/>
      <c r="B9" s="425"/>
      <c r="C9" s="426"/>
      <c r="D9" s="427"/>
      <c r="E9" s="428"/>
      <c r="F9" s="429"/>
      <c r="G9" s="429"/>
      <c r="H9" s="430"/>
    </row>
    <row r="10" spans="1:9" ht="24" customHeight="1">
      <c r="A10" s="428" t="s">
        <v>7</v>
      </c>
      <c r="B10" s="678" t="s">
        <v>538</v>
      </c>
      <c r="C10" s="679"/>
      <c r="D10" s="680"/>
      <c r="E10" s="428" t="s">
        <v>8</v>
      </c>
      <c r="F10" s="429" t="s">
        <v>9</v>
      </c>
      <c r="G10" s="429" t="s">
        <v>10</v>
      </c>
      <c r="H10" s="433">
        <f>5500*12*2</f>
        <v>132000</v>
      </c>
      <c r="I10" s="394">
        <f>60*6*4</f>
        <v>1440</v>
      </c>
    </row>
    <row r="11" spans="1:8" ht="12.75" customHeight="1">
      <c r="A11" s="428"/>
      <c r="B11" s="635"/>
      <c r="C11" s="636"/>
      <c r="D11" s="637"/>
      <c r="E11" s="428"/>
      <c r="F11" s="429"/>
      <c r="G11" s="429"/>
      <c r="H11" s="433"/>
    </row>
    <row r="12" spans="1:8" ht="12" customHeight="1">
      <c r="A12" s="428"/>
      <c r="B12" s="635" t="s">
        <v>11</v>
      </c>
      <c r="C12" s="679" t="s">
        <v>507</v>
      </c>
      <c r="D12" s="680"/>
      <c r="E12" s="428" t="s">
        <v>8</v>
      </c>
      <c r="F12" s="429" t="s">
        <v>9</v>
      </c>
      <c r="G12" s="429" t="s">
        <v>10</v>
      </c>
      <c r="H12" s="433">
        <f>12*8*150</f>
        <v>14400</v>
      </c>
    </row>
    <row r="13" spans="1:8" ht="12" customHeight="1">
      <c r="A13" s="428"/>
      <c r="B13" s="635"/>
      <c r="C13" s="636"/>
      <c r="D13" s="637"/>
      <c r="E13" s="428"/>
      <c r="F13" s="429"/>
      <c r="G13" s="429"/>
      <c r="H13" s="433"/>
    </row>
    <row r="14" spans="1:8" ht="12" customHeight="1">
      <c r="A14" s="428"/>
      <c r="B14" s="635" t="s">
        <v>41</v>
      </c>
      <c r="C14" s="679" t="s">
        <v>508</v>
      </c>
      <c r="D14" s="680"/>
      <c r="E14" s="428" t="s">
        <v>8</v>
      </c>
      <c r="F14" s="429" t="s">
        <v>9</v>
      </c>
      <c r="G14" s="429" t="s">
        <v>10</v>
      </c>
      <c r="H14" s="433">
        <f>4500*1*12</f>
        <v>54000</v>
      </c>
    </row>
    <row r="15" spans="1:8" ht="11.25" customHeight="1">
      <c r="A15" s="428"/>
      <c r="B15" s="432"/>
      <c r="C15" s="426"/>
      <c r="D15" s="427"/>
      <c r="E15" s="428"/>
      <c r="F15" s="429"/>
      <c r="G15" s="429"/>
      <c r="H15" s="430"/>
    </row>
    <row r="16" spans="1:8" ht="12">
      <c r="A16" s="413"/>
      <c r="B16" s="432" t="s">
        <v>11</v>
      </c>
      <c r="C16" s="426" t="s">
        <v>12</v>
      </c>
      <c r="D16" s="427"/>
      <c r="E16" s="429"/>
      <c r="F16" s="429"/>
      <c r="G16" s="429"/>
      <c r="H16" s="433"/>
    </row>
    <row r="17" spans="1:8" ht="12">
      <c r="A17" s="428"/>
      <c r="B17" s="432"/>
      <c r="C17" s="426" t="s">
        <v>13</v>
      </c>
      <c r="D17" s="427"/>
      <c r="E17" s="428" t="s">
        <v>14</v>
      </c>
      <c r="F17" s="434">
        <f>H10+H12+H14</f>
        <v>200400</v>
      </c>
      <c r="G17" s="435"/>
      <c r="H17" s="436"/>
    </row>
    <row r="18" spans="1:8" ht="12">
      <c r="A18" s="428"/>
      <c r="B18" s="432"/>
      <c r="C18" s="426"/>
      <c r="D18" s="427"/>
      <c r="E18" s="428"/>
      <c r="F18" s="434"/>
      <c r="G18" s="435"/>
      <c r="H18" s="436"/>
    </row>
    <row r="19" spans="1:8" ht="15">
      <c r="A19" s="287" t="s">
        <v>427</v>
      </c>
      <c r="B19" s="300" t="s">
        <v>428</v>
      </c>
      <c r="C19" s="299"/>
      <c r="D19" s="301"/>
      <c r="E19" s="287"/>
      <c r="F19" s="288"/>
      <c r="G19" s="288"/>
      <c r="H19" s="297"/>
    </row>
    <row r="20" spans="1:8" ht="15">
      <c r="A20" s="484"/>
      <c r="B20" s="300" t="s">
        <v>429</v>
      </c>
      <c r="C20" s="299"/>
      <c r="D20" s="301"/>
      <c r="E20" s="287"/>
      <c r="F20" s="288"/>
      <c r="G20" s="288"/>
      <c r="H20" s="297"/>
    </row>
    <row r="21" spans="1:8" ht="15">
      <c r="A21" s="484"/>
      <c r="B21" s="300"/>
      <c r="C21" s="299"/>
      <c r="D21" s="301"/>
      <c r="E21" s="485"/>
      <c r="F21" s="288"/>
      <c r="G21" s="288"/>
      <c r="H21" s="297"/>
    </row>
    <row r="22" spans="1:8" ht="15">
      <c r="A22" s="484"/>
      <c r="B22" s="300" t="s">
        <v>15</v>
      </c>
      <c r="C22" s="299" t="s">
        <v>503</v>
      </c>
      <c r="D22" s="301"/>
      <c r="E22" s="287" t="s">
        <v>8</v>
      </c>
      <c r="F22" s="288" t="s">
        <v>9</v>
      </c>
      <c r="G22" s="288" t="s">
        <v>10</v>
      </c>
      <c r="H22" s="297">
        <v>200000</v>
      </c>
    </row>
    <row r="23" spans="1:8" ht="15">
      <c r="A23" s="486"/>
      <c r="B23" s="300" t="s">
        <v>17</v>
      </c>
      <c r="C23" s="299" t="s">
        <v>18</v>
      </c>
      <c r="D23" s="301"/>
      <c r="E23" s="287"/>
      <c r="F23" s="319"/>
      <c r="G23" s="288"/>
      <c r="H23" s="487"/>
    </row>
    <row r="24" spans="1:8" ht="15">
      <c r="A24" s="486"/>
      <c r="B24" s="300"/>
      <c r="C24" s="299" t="s">
        <v>430</v>
      </c>
      <c r="D24" s="301"/>
      <c r="E24" s="287" t="s">
        <v>14</v>
      </c>
      <c r="F24" s="488">
        <f>H22</f>
        <v>200000</v>
      </c>
      <c r="G24" s="489"/>
      <c r="H24" s="490"/>
    </row>
    <row r="25" spans="1:8" ht="15">
      <c r="A25" s="486"/>
      <c r="B25" s="300"/>
      <c r="C25" s="299"/>
      <c r="D25" s="301"/>
      <c r="E25" s="287"/>
      <c r="F25" s="288"/>
      <c r="G25" s="288"/>
      <c r="H25" s="321"/>
    </row>
    <row r="26" spans="1:8" ht="15">
      <c r="A26" s="484"/>
      <c r="B26" s="300" t="s">
        <v>19</v>
      </c>
      <c r="C26" s="299" t="s">
        <v>431</v>
      </c>
      <c r="D26" s="301"/>
      <c r="E26" s="287" t="s">
        <v>8</v>
      </c>
      <c r="F26" s="491" t="s">
        <v>432</v>
      </c>
      <c r="G26" s="489" t="s">
        <v>10</v>
      </c>
      <c r="H26" s="297"/>
    </row>
    <row r="27" spans="1:8" ht="12">
      <c r="A27" s="428"/>
      <c r="B27" s="432"/>
      <c r="C27" s="426"/>
      <c r="D27" s="427"/>
      <c r="E27" s="428"/>
      <c r="F27" s="429"/>
      <c r="G27" s="429"/>
      <c r="H27" s="433"/>
    </row>
    <row r="28" spans="1:8" ht="12">
      <c r="A28" s="431" t="s">
        <v>296</v>
      </c>
      <c r="B28" s="432" t="s">
        <v>297</v>
      </c>
      <c r="C28" s="426"/>
      <c r="D28" s="427"/>
      <c r="E28" s="428"/>
      <c r="F28" s="437"/>
      <c r="G28" s="438"/>
      <c r="H28" s="439"/>
    </row>
    <row r="29" spans="1:8" ht="12">
      <c r="A29" s="431"/>
      <c r="B29" s="432" t="s">
        <v>298</v>
      </c>
      <c r="C29" s="426"/>
      <c r="D29" s="427"/>
      <c r="E29" s="428"/>
      <c r="F29" s="429"/>
      <c r="G29" s="429"/>
      <c r="H29" s="424"/>
    </row>
    <row r="30" spans="1:8" ht="12">
      <c r="A30" s="431"/>
      <c r="B30" s="432"/>
      <c r="C30" s="426"/>
      <c r="D30" s="427"/>
      <c r="E30" s="428"/>
      <c r="F30" s="440"/>
      <c r="G30" s="429"/>
      <c r="H30" s="424"/>
    </row>
    <row r="31" spans="1:8" ht="12">
      <c r="A31" s="431"/>
      <c r="B31" s="432" t="s">
        <v>299</v>
      </c>
      <c r="C31" s="441"/>
      <c r="D31" s="442"/>
      <c r="E31" s="428"/>
      <c r="F31" s="440"/>
      <c r="G31" s="429"/>
      <c r="H31" s="424"/>
    </row>
    <row r="32" spans="1:8" ht="12">
      <c r="A32" s="431"/>
      <c r="B32" s="432"/>
      <c r="C32" s="673"/>
      <c r="D32" s="674"/>
      <c r="E32" s="428"/>
      <c r="F32" s="440"/>
      <c r="G32" s="429"/>
      <c r="H32" s="424"/>
    </row>
    <row r="33" spans="1:8" ht="12.75">
      <c r="A33" s="431"/>
      <c r="B33" s="432" t="s">
        <v>40</v>
      </c>
      <c r="C33" s="426" t="s">
        <v>300</v>
      </c>
      <c r="D33" s="427"/>
      <c r="E33" s="428"/>
      <c r="F33" s="288" t="s">
        <v>9</v>
      </c>
      <c r="G33" s="287" t="s">
        <v>10</v>
      </c>
      <c r="H33" s="424">
        <v>1550000</v>
      </c>
    </row>
    <row r="34" spans="1:8" ht="12">
      <c r="A34" s="431"/>
      <c r="B34" s="432"/>
      <c r="C34" s="443" t="s">
        <v>301</v>
      </c>
      <c r="D34" s="444"/>
      <c r="E34" s="428"/>
      <c r="F34" s="440"/>
      <c r="G34" s="429"/>
      <c r="H34" s="424"/>
    </row>
    <row r="35" spans="1:8" ht="12">
      <c r="A35" s="431"/>
      <c r="B35" s="432"/>
      <c r="C35" s="443"/>
      <c r="D35" s="444"/>
      <c r="E35" s="428"/>
      <c r="F35" s="440"/>
      <c r="G35" s="429"/>
      <c r="H35" s="424"/>
    </row>
    <row r="36" spans="1:8" ht="12">
      <c r="A36" s="431"/>
      <c r="B36" s="432" t="s">
        <v>11</v>
      </c>
      <c r="C36" s="426" t="s">
        <v>18</v>
      </c>
      <c r="D36" s="444"/>
      <c r="E36" s="428" t="s">
        <v>14</v>
      </c>
      <c r="F36" s="434">
        <f>+H33</f>
        <v>1550000</v>
      </c>
      <c r="G36" s="445"/>
      <c r="H36" s="446"/>
    </row>
    <row r="37" spans="1:8" ht="12">
      <c r="A37" s="431"/>
      <c r="B37" s="432"/>
      <c r="C37" s="426" t="s">
        <v>302</v>
      </c>
      <c r="D37" s="427"/>
      <c r="E37" s="428"/>
      <c r="F37" s="440"/>
      <c r="G37" s="429"/>
      <c r="H37" s="424"/>
    </row>
    <row r="38" spans="1:8" ht="12">
      <c r="A38" s="431"/>
      <c r="B38" s="432"/>
      <c r="C38" s="447"/>
      <c r="D38" s="427"/>
      <c r="E38" s="448"/>
      <c r="F38" s="429"/>
      <c r="G38" s="429"/>
      <c r="H38" s="433"/>
    </row>
    <row r="39" spans="1:8" ht="12">
      <c r="A39" s="431" t="s">
        <v>396</v>
      </c>
      <c r="B39" s="432" t="s">
        <v>397</v>
      </c>
      <c r="C39" s="426"/>
      <c r="D39" s="426"/>
      <c r="E39" s="428" t="s">
        <v>402</v>
      </c>
      <c r="F39" s="429">
        <v>1</v>
      </c>
      <c r="G39" s="429"/>
      <c r="H39" s="446"/>
    </row>
    <row r="40" spans="1:8" ht="12">
      <c r="A40" s="449"/>
      <c r="B40" s="432" t="s">
        <v>394</v>
      </c>
      <c r="C40" s="426"/>
      <c r="D40" s="426"/>
      <c r="E40" s="428"/>
      <c r="F40" s="437"/>
      <c r="G40" s="438"/>
      <c r="H40" s="450"/>
    </row>
    <row r="41" spans="1:8" ht="12">
      <c r="A41" s="449"/>
      <c r="B41" s="432"/>
      <c r="C41" s="426"/>
      <c r="D41" s="426"/>
      <c r="E41" s="428"/>
      <c r="F41" s="437"/>
      <c r="G41" s="438"/>
      <c r="H41" s="450"/>
    </row>
    <row r="42" spans="1:8" ht="12">
      <c r="A42" s="431" t="s">
        <v>395</v>
      </c>
      <c r="B42" s="432" t="s">
        <v>398</v>
      </c>
      <c r="C42" s="426"/>
      <c r="D42" s="426"/>
      <c r="E42" s="428" t="s">
        <v>403</v>
      </c>
      <c r="F42" s="451">
        <v>10</v>
      </c>
      <c r="G42" s="480"/>
      <c r="H42" s="452"/>
    </row>
    <row r="43" spans="1:8" ht="12">
      <c r="A43" s="431"/>
      <c r="B43" s="432" t="s">
        <v>399</v>
      </c>
      <c r="C43" s="426"/>
      <c r="D43" s="426"/>
      <c r="E43" s="428"/>
      <c r="F43" s="437"/>
      <c r="G43" s="438"/>
      <c r="H43" s="453"/>
    </row>
    <row r="44" spans="1:8" ht="12">
      <c r="A44" s="431"/>
      <c r="B44" s="432"/>
      <c r="C44" s="447"/>
      <c r="D44" s="426"/>
      <c r="E44" s="428"/>
      <c r="F44" s="454"/>
      <c r="G44" s="438"/>
      <c r="H44" s="433"/>
    </row>
    <row r="45" spans="1:8" ht="12">
      <c r="A45" s="431" t="s">
        <v>400</v>
      </c>
      <c r="B45" s="432" t="s">
        <v>401</v>
      </c>
      <c r="C45" s="426"/>
      <c r="D45" s="427"/>
      <c r="E45" s="428" t="s">
        <v>402</v>
      </c>
      <c r="F45" s="429">
        <v>1</v>
      </c>
      <c r="G45" s="429"/>
      <c r="H45" s="446"/>
    </row>
    <row r="46" spans="1:8" ht="12">
      <c r="A46" s="431"/>
      <c r="B46" s="432"/>
      <c r="C46" s="426"/>
      <c r="D46" s="426"/>
      <c r="E46" s="428"/>
      <c r="F46" s="454"/>
      <c r="G46" s="438"/>
      <c r="H46" s="433"/>
    </row>
    <row r="47" spans="1:8" ht="12">
      <c r="A47" s="431"/>
      <c r="B47" s="432"/>
      <c r="C47" s="447"/>
      <c r="D47" s="427"/>
      <c r="E47" s="428"/>
      <c r="F47" s="440"/>
      <c r="G47" s="429"/>
      <c r="H47" s="446"/>
    </row>
    <row r="48" spans="1:8" ht="12">
      <c r="A48" s="431" t="s">
        <v>517</v>
      </c>
      <c r="B48" s="432" t="s">
        <v>518</v>
      </c>
      <c r="C48" s="447"/>
      <c r="D48" s="427"/>
      <c r="E48" s="428"/>
      <c r="F48" s="440"/>
      <c r="G48" s="429"/>
      <c r="H48" s="446"/>
    </row>
    <row r="49" spans="1:8" ht="12">
      <c r="A49" s="431"/>
      <c r="B49" s="432"/>
      <c r="C49" s="426"/>
      <c r="D49" s="426"/>
      <c r="E49" s="428"/>
      <c r="F49" s="437"/>
      <c r="G49" s="438"/>
      <c r="H49" s="453"/>
    </row>
    <row r="50" spans="1:8" ht="12.75">
      <c r="A50" s="431"/>
      <c r="B50" s="432" t="s">
        <v>519</v>
      </c>
      <c r="C50" s="447"/>
      <c r="D50" s="426"/>
      <c r="E50" s="428"/>
      <c r="F50" s="288" t="s">
        <v>9</v>
      </c>
      <c r="G50" s="288" t="s">
        <v>10</v>
      </c>
      <c r="H50" s="424">
        <v>980000</v>
      </c>
    </row>
    <row r="51" spans="1:8" ht="12">
      <c r="A51" s="431"/>
      <c r="B51" s="432"/>
      <c r="C51" s="447"/>
      <c r="D51" s="426"/>
      <c r="E51" s="428"/>
      <c r="F51" s="440"/>
      <c r="G51" s="429"/>
      <c r="H51" s="424"/>
    </row>
    <row r="52" spans="1:8" ht="12">
      <c r="A52" s="431"/>
      <c r="B52" s="432" t="s">
        <v>435</v>
      </c>
      <c r="C52" s="447"/>
      <c r="D52" s="426"/>
      <c r="E52" s="428"/>
      <c r="F52" s="440"/>
      <c r="G52" s="429"/>
      <c r="H52" s="424"/>
    </row>
    <row r="53" spans="1:8" ht="12">
      <c r="A53" s="431"/>
      <c r="B53" s="432"/>
      <c r="C53" s="447"/>
      <c r="D53" s="426"/>
      <c r="E53" s="428" t="s">
        <v>14</v>
      </c>
      <c r="F53" s="434">
        <f>+H50</f>
        <v>980000</v>
      </c>
      <c r="G53" s="445"/>
      <c r="H53" s="446"/>
    </row>
    <row r="54" spans="1:8" ht="12">
      <c r="A54" s="431"/>
      <c r="B54" s="432"/>
      <c r="C54" s="447"/>
      <c r="D54" s="426"/>
      <c r="E54" s="428"/>
      <c r="F54" s="454"/>
      <c r="G54" s="438"/>
      <c r="H54" s="433"/>
    </row>
    <row r="55" spans="1:8" ht="12">
      <c r="A55" s="431"/>
      <c r="B55" s="432"/>
      <c r="C55" s="447"/>
      <c r="D55" s="426"/>
      <c r="E55" s="428"/>
      <c r="F55" s="454"/>
      <c r="G55" s="438"/>
      <c r="H55" s="433"/>
    </row>
    <row r="56" spans="1:8" ht="12">
      <c r="A56" s="431" t="s">
        <v>509</v>
      </c>
      <c r="B56" s="432" t="s">
        <v>512</v>
      </c>
      <c r="C56" s="426"/>
      <c r="D56" s="427"/>
      <c r="E56" s="428" t="s">
        <v>402</v>
      </c>
      <c r="F56" s="429">
        <v>1</v>
      </c>
      <c r="G56" s="429">
        <v>95000</v>
      </c>
      <c r="H56" s="446">
        <f>G56*F56</f>
        <v>95000</v>
      </c>
    </row>
    <row r="57" spans="1:8" ht="12">
      <c r="A57" s="431"/>
      <c r="B57" s="432"/>
      <c r="C57" s="447"/>
      <c r="D57" s="426"/>
      <c r="E57" s="428"/>
      <c r="F57" s="454"/>
      <c r="G57" s="438"/>
      <c r="H57" s="433"/>
    </row>
    <row r="58" spans="1:8" ht="12">
      <c r="A58" s="431"/>
      <c r="B58" s="432" t="s">
        <v>435</v>
      </c>
      <c r="C58" s="447"/>
      <c r="D58" s="426"/>
      <c r="E58" s="428" t="s">
        <v>14</v>
      </c>
      <c r="F58" s="454">
        <f>H56</f>
        <v>95000</v>
      </c>
      <c r="G58" s="438"/>
      <c r="H58" s="433"/>
    </row>
    <row r="59" spans="1:8" ht="12">
      <c r="A59" s="431"/>
      <c r="B59" s="432"/>
      <c r="C59" s="447"/>
      <c r="D59" s="426"/>
      <c r="E59" s="428"/>
      <c r="F59" s="454"/>
      <c r="G59" s="438"/>
      <c r="H59" s="433"/>
    </row>
    <row r="60" spans="1:8" ht="12">
      <c r="A60" s="431"/>
      <c r="B60" s="432"/>
      <c r="C60" s="447"/>
      <c r="D60" s="426"/>
      <c r="E60" s="428"/>
      <c r="F60" s="454"/>
      <c r="G60" s="438"/>
      <c r="H60" s="433"/>
    </row>
    <row r="61" spans="1:8" ht="12">
      <c r="A61" s="431"/>
      <c r="B61" s="432"/>
      <c r="C61" s="447"/>
      <c r="D61" s="426"/>
      <c r="E61" s="428"/>
      <c r="F61" s="454"/>
      <c r="G61" s="438"/>
      <c r="H61" s="433"/>
    </row>
    <row r="62" spans="1:8" ht="12">
      <c r="A62" s="431"/>
      <c r="B62" s="432"/>
      <c r="C62" s="447"/>
      <c r="D62" s="426"/>
      <c r="E62" s="428"/>
      <c r="F62" s="454"/>
      <c r="G62" s="438"/>
      <c r="H62" s="433"/>
    </row>
    <row r="63" spans="1:8" ht="12">
      <c r="A63" s="420"/>
      <c r="B63" s="421"/>
      <c r="C63" s="422"/>
      <c r="D63" s="422"/>
      <c r="E63" s="409"/>
      <c r="F63" s="455"/>
      <c r="G63" s="456"/>
      <c r="H63" s="457"/>
    </row>
    <row r="64" spans="1:8" ht="12">
      <c r="A64" s="458" t="s">
        <v>20</v>
      </c>
      <c r="B64" s="675" t="s">
        <v>21</v>
      </c>
      <c r="C64" s="676"/>
      <c r="D64" s="676"/>
      <c r="E64" s="676"/>
      <c r="F64" s="676"/>
      <c r="G64" s="677"/>
      <c r="H64" s="459"/>
    </row>
    <row r="65" spans="1:8" ht="12">
      <c r="A65" s="460"/>
      <c r="B65" s="461"/>
      <c r="C65" s="462"/>
      <c r="D65" s="462"/>
      <c r="E65" s="463"/>
      <c r="F65" s="464"/>
      <c r="G65" s="465"/>
      <c r="H65" s="466"/>
    </row>
  </sheetData>
  <sheetProtection/>
  <mergeCells count="7">
    <mergeCell ref="A1:H1"/>
    <mergeCell ref="A2:H2"/>
    <mergeCell ref="C32:D32"/>
    <mergeCell ref="B64:G64"/>
    <mergeCell ref="B10:D10"/>
    <mergeCell ref="C12:D12"/>
    <mergeCell ref="C14:D14"/>
  </mergeCells>
  <printOptions/>
  <pageMargins left="0.7" right="0.7" top="0.75" bottom="0.75" header="0.3" footer="0.3"/>
  <pageSetup horizontalDpi="600" verticalDpi="600" orientation="portrait" paperSize="9" scale="86" r:id="rId1"/>
  <headerFooter>
    <oddFooter>&amp;C&amp;10
C2.2.2
</oddFooter>
  </headerFooter>
  <rowBreaks count="1" manualBreakCount="1">
    <brk id="6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0"/>
  <sheetViews>
    <sheetView view="pageBreakPreview" zoomScale="85" zoomScaleSheetLayoutView="85" workbookViewId="0" topLeftCell="A68">
      <selection activeCell="G120" sqref="G120"/>
    </sheetView>
  </sheetViews>
  <sheetFormatPr defaultColWidth="11.10546875" defaultRowHeight="12" customHeight="1"/>
  <cols>
    <col min="1" max="1" width="11.4453125" style="2" customWidth="1"/>
    <col min="2" max="3" width="3.77734375" style="2" customWidth="1"/>
    <col min="4" max="4" width="30.6640625" style="2" customWidth="1"/>
    <col min="5" max="5" width="7.6640625" style="3" customWidth="1"/>
    <col min="6" max="7" width="8.77734375" style="5" customWidth="1"/>
    <col min="8" max="8" width="12.77734375" style="5" customWidth="1"/>
    <col min="9" max="9" width="7.10546875" style="86" customWidth="1"/>
    <col min="10" max="11" width="11.10546875" style="86" customWidth="1"/>
    <col min="12" max="12" width="12.10546875" style="86" customWidth="1"/>
    <col min="13" max="16384" width="11.10546875" style="86" customWidth="1"/>
  </cols>
  <sheetData>
    <row r="1" spans="1:8" s="2" customFormat="1" ht="17.25" customHeight="1">
      <c r="A1" s="681" t="str">
        <f>'2300'!A1:H1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'2300'!A2:H2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500" t="str">
        <f>'2300'!A3</f>
        <v>CONSTRUCTION OF ACCESS AND INTERNAL ROADS AT GA –MOTSHEMI VILLAGE</v>
      </c>
      <c r="B3" s="500"/>
      <c r="C3" s="500"/>
      <c r="D3" s="500"/>
      <c r="E3" s="500"/>
      <c r="F3" s="500"/>
      <c r="G3" s="500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347</v>
      </c>
    </row>
    <row r="5" spans="1:8" ht="12" customHeight="1">
      <c r="A5" s="58"/>
      <c r="B5" s="58"/>
      <c r="C5" s="82"/>
      <c r="D5" s="58"/>
      <c r="E5" s="58"/>
      <c r="F5" s="525"/>
      <c r="G5" s="525"/>
      <c r="H5" s="74"/>
    </row>
    <row r="6" spans="1:8" ht="12" customHeight="1">
      <c r="A6" s="526"/>
      <c r="B6" s="527"/>
      <c r="C6" s="528"/>
      <c r="D6" s="529"/>
      <c r="E6" s="526"/>
      <c r="F6" s="530"/>
      <c r="G6" s="530"/>
      <c r="H6" s="531"/>
    </row>
    <row r="7" spans="1:8" ht="12" customHeight="1">
      <c r="A7" s="532" t="s">
        <v>22</v>
      </c>
      <c r="B7" s="533" t="s">
        <v>1</v>
      </c>
      <c r="C7" s="534"/>
      <c r="D7" s="535"/>
      <c r="E7" s="532" t="s">
        <v>2</v>
      </c>
      <c r="F7" s="536" t="s">
        <v>3</v>
      </c>
      <c r="G7" s="536" t="s">
        <v>4</v>
      </c>
      <c r="H7" s="537" t="s">
        <v>5</v>
      </c>
    </row>
    <row r="8" spans="1:8" ht="12" customHeight="1">
      <c r="A8" s="532" t="s">
        <v>23</v>
      </c>
      <c r="B8" s="538"/>
      <c r="C8" s="539"/>
      <c r="D8" s="540"/>
      <c r="E8" s="518"/>
      <c r="F8" s="523"/>
      <c r="G8" s="523"/>
      <c r="H8" s="541"/>
    </row>
    <row r="9" spans="1:8" ht="12" customHeight="1">
      <c r="A9" s="542"/>
      <c r="B9" s="543"/>
      <c r="C9" s="544"/>
      <c r="D9" s="545"/>
      <c r="E9" s="542"/>
      <c r="F9" s="546"/>
      <c r="G9" s="546"/>
      <c r="H9" s="547"/>
    </row>
    <row r="10" spans="1:8" ht="12" customHeight="1">
      <c r="A10" s="548"/>
      <c r="B10" s="549"/>
      <c r="C10" s="528"/>
      <c r="D10" s="550"/>
      <c r="E10" s="548"/>
      <c r="F10" s="551"/>
      <c r="G10" s="551"/>
      <c r="H10" s="19">
        <f aca="true" t="shared" si="0" ref="H10:H25">IF(OR(AND(F10="Prov",G10="Sum"),(G10="PC Sum")),". . . . . . . . .00",IF(ISERR(F10*G10),"",IF(F10*G10=0,"",ROUND(F10*G10,2))))</f>
      </c>
    </row>
    <row r="11" spans="1:8" ht="12" customHeight="1">
      <c r="A11" s="522"/>
      <c r="B11" s="552" t="s">
        <v>192</v>
      </c>
      <c r="C11" s="539"/>
      <c r="D11" s="517"/>
      <c r="E11" s="522"/>
      <c r="F11" s="521"/>
      <c r="G11" s="521"/>
      <c r="H11" s="19">
        <f t="shared" si="0"/>
      </c>
    </row>
    <row r="12" spans="1:8" ht="12" customHeight="1">
      <c r="A12" s="522"/>
      <c r="B12" s="515"/>
      <c r="C12" s="539"/>
      <c r="D12" s="517"/>
      <c r="E12" s="522"/>
      <c r="F12" s="521"/>
      <c r="G12" s="521"/>
      <c r="H12" s="19">
        <f t="shared" si="0"/>
      </c>
    </row>
    <row r="13" spans="1:8" ht="12" customHeight="1">
      <c r="A13" s="522"/>
      <c r="B13" s="515"/>
      <c r="C13" s="539"/>
      <c r="D13" s="553"/>
      <c r="E13" s="522"/>
      <c r="F13" s="521"/>
      <c r="G13" s="521"/>
      <c r="H13" s="19">
        <f t="shared" si="0"/>
      </c>
    </row>
    <row r="14" spans="1:8" ht="12" customHeight="1">
      <c r="A14" s="522"/>
      <c r="B14" s="515"/>
      <c r="C14" s="539"/>
      <c r="D14" s="553"/>
      <c r="E14" s="522"/>
      <c r="F14" s="521"/>
      <c r="G14" s="521"/>
      <c r="H14" s="19">
        <f t="shared" si="0"/>
      </c>
    </row>
    <row r="15" spans="1:12" ht="12" customHeight="1">
      <c r="A15" s="518" t="s">
        <v>449</v>
      </c>
      <c r="B15" s="514" t="s">
        <v>500</v>
      </c>
      <c r="C15" s="539"/>
      <c r="D15" s="517"/>
      <c r="E15" s="522"/>
      <c r="F15" s="521"/>
      <c r="G15" s="521"/>
      <c r="H15" s="19">
        <f t="shared" si="0"/>
      </c>
      <c r="L15" s="86">
        <f>1500*8.5*0.15</f>
        <v>1912.5</v>
      </c>
    </row>
    <row r="16" spans="1:8" ht="12" customHeight="1">
      <c r="A16" s="522" t="s">
        <v>46</v>
      </c>
      <c r="B16" s="514"/>
      <c r="C16" s="539"/>
      <c r="D16" s="517"/>
      <c r="E16" s="520"/>
      <c r="F16" s="521"/>
      <c r="G16" s="521"/>
      <c r="H16" s="19">
        <f t="shared" si="0"/>
      </c>
    </row>
    <row r="17" spans="1:8" ht="12" customHeight="1">
      <c r="A17" s="522"/>
      <c r="B17" s="514"/>
      <c r="C17" s="539"/>
      <c r="D17" s="517"/>
      <c r="E17" s="520"/>
      <c r="F17" s="521"/>
      <c r="G17" s="521"/>
      <c r="H17" s="19">
        <f t="shared" si="0"/>
      </c>
    </row>
    <row r="18" spans="1:8" ht="12" customHeight="1">
      <c r="A18" s="522"/>
      <c r="B18" s="515" t="s">
        <v>15</v>
      </c>
      <c r="C18" s="516" t="s">
        <v>193</v>
      </c>
      <c r="D18" s="517"/>
      <c r="E18" s="520"/>
      <c r="F18" s="132"/>
      <c r="G18" s="554"/>
      <c r="H18" s="19">
        <f t="shared" si="0"/>
      </c>
    </row>
    <row r="19" spans="1:10" ht="12" customHeight="1">
      <c r="A19" s="522"/>
      <c r="B19" s="515"/>
      <c r="C19" s="516" t="s">
        <v>194</v>
      </c>
      <c r="D19" s="517"/>
      <c r="E19" s="520"/>
      <c r="F19" s="132"/>
      <c r="G19" s="554"/>
      <c r="H19" s="19">
        <f t="shared" si="0"/>
      </c>
      <c r="J19" s="86">
        <f>1550/830</f>
        <v>1.8674698795180722</v>
      </c>
    </row>
    <row r="20" spans="1:8" ht="12" customHeight="1">
      <c r="A20" s="522"/>
      <c r="B20" s="515"/>
      <c r="C20" s="539"/>
      <c r="D20" s="517"/>
      <c r="E20" s="520"/>
      <c r="F20" s="132"/>
      <c r="G20" s="554"/>
      <c r="H20" s="19">
        <f t="shared" si="0"/>
      </c>
    </row>
    <row r="21" spans="1:8" ht="12" customHeight="1">
      <c r="A21" s="522"/>
      <c r="B21" s="515"/>
      <c r="C21" s="539" t="s">
        <v>40</v>
      </c>
      <c r="D21" s="517" t="s">
        <v>195</v>
      </c>
      <c r="E21" s="520"/>
      <c r="F21" s="132"/>
      <c r="G21" s="554"/>
      <c r="H21" s="19"/>
    </row>
    <row r="22" spans="1:8" ht="12" customHeight="1">
      <c r="A22" s="522"/>
      <c r="B22" s="515"/>
      <c r="C22" s="539"/>
      <c r="D22" s="517" t="s">
        <v>196</v>
      </c>
      <c r="E22" s="520" t="s">
        <v>52</v>
      </c>
      <c r="F22" s="132">
        <f>4600*8*1.4*0.15</f>
        <v>7728</v>
      </c>
      <c r="G22" s="554"/>
      <c r="H22" s="19"/>
    </row>
    <row r="23" spans="1:12" ht="12" customHeight="1">
      <c r="A23" s="522"/>
      <c r="B23" s="515"/>
      <c r="C23" s="539"/>
      <c r="D23" s="517"/>
      <c r="E23" s="520"/>
      <c r="F23" s="132"/>
      <c r="G23" s="554"/>
      <c r="H23" s="19"/>
      <c r="J23" s="86">
        <f>F22/2.99</f>
        <v>2584.6153846153843</v>
      </c>
      <c r="L23" s="86">
        <f>1850*8*0.15</f>
        <v>2220</v>
      </c>
    </row>
    <row r="24" spans="1:8" ht="12" customHeight="1">
      <c r="A24" s="522"/>
      <c r="B24" s="515" t="s">
        <v>17</v>
      </c>
      <c r="C24" s="516" t="s">
        <v>102</v>
      </c>
      <c r="D24" s="517"/>
      <c r="E24" s="520" t="s">
        <v>52</v>
      </c>
      <c r="F24" s="132">
        <v>50</v>
      </c>
      <c r="G24" s="554"/>
      <c r="H24" s="19"/>
    </row>
    <row r="25" spans="1:8" ht="12" customHeight="1">
      <c r="A25" s="522"/>
      <c r="B25" s="515"/>
      <c r="C25" s="539"/>
      <c r="D25" s="517"/>
      <c r="E25" s="520"/>
      <c r="F25" s="132"/>
      <c r="G25" s="554"/>
      <c r="H25" s="19"/>
    </row>
    <row r="26" spans="1:8" ht="12" customHeight="1">
      <c r="A26" s="522"/>
      <c r="B26" s="515"/>
      <c r="C26" s="516"/>
      <c r="D26" s="517"/>
      <c r="E26" s="520"/>
      <c r="F26" s="132"/>
      <c r="G26" s="554"/>
      <c r="H26" s="19"/>
    </row>
    <row r="27" spans="1:8" ht="12" customHeight="1">
      <c r="A27" s="557" t="s">
        <v>198</v>
      </c>
      <c r="B27" s="514" t="s">
        <v>516</v>
      </c>
      <c r="C27" s="539"/>
      <c r="D27" s="540"/>
      <c r="E27" s="522"/>
      <c r="F27" s="132"/>
      <c r="G27" s="554"/>
      <c r="H27" s="19"/>
    </row>
    <row r="28" spans="1:8" ht="12" customHeight="1">
      <c r="A28" s="522"/>
      <c r="B28" s="514" t="s">
        <v>501</v>
      </c>
      <c r="C28" s="539"/>
      <c r="D28" s="540"/>
      <c r="E28" s="522"/>
      <c r="F28" s="132"/>
      <c r="G28" s="554"/>
      <c r="H28" s="19"/>
    </row>
    <row r="29" spans="1:8" ht="12" customHeight="1">
      <c r="A29" s="522"/>
      <c r="B29" s="515"/>
      <c r="C29" s="539"/>
      <c r="D29" s="517"/>
      <c r="E29" s="522"/>
      <c r="F29" s="132"/>
      <c r="G29" s="554"/>
      <c r="H29" s="19"/>
    </row>
    <row r="30" spans="1:11" ht="12" customHeight="1">
      <c r="A30" s="522"/>
      <c r="B30" s="515" t="s">
        <v>15</v>
      </c>
      <c r="C30" s="516" t="s">
        <v>199</v>
      </c>
      <c r="D30" s="517"/>
      <c r="E30" s="556" t="s">
        <v>52</v>
      </c>
      <c r="F30" s="132">
        <f>7368*1.8*1.25</f>
        <v>16578</v>
      </c>
      <c r="G30" s="554"/>
      <c r="H30" s="19"/>
      <c r="J30" s="86">
        <v>18360</v>
      </c>
      <c r="K30" s="86">
        <f>F30/2.99</f>
        <v>5544.48160535117</v>
      </c>
    </row>
    <row r="31" spans="1:8" ht="12" customHeight="1">
      <c r="A31" s="522"/>
      <c r="B31" s="515"/>
      <c r="C31" s="516"/>
      <c r="D31" s="517"/>
      <c r="E31" s="556"/>
      <c r="F31" s="132"/>
      <c r="G31" s="554"/>
      <c r="H31" s="19"/>
    </row>
    <row r="32" spans="1:8" ht="11.25" customHeight="1">
      <c r="A32" s="522"/>
      <c r="B32" s="515" t="s">
        <v>16</v>
      </c>
      <c r="C32" s="516" t="s">
        <v>197</v>
      </c>
      <c r="D32" s="517"/>
      <c r="E32" s="556" t="s">
        <v>52</v>
      </c>
      <c r="F32" s="132">
        <f>F30*0.45</f>
        <v>7460.1</v>
      </c>
      <c r="G32" s="554"/>
      <c r="H32" s="19"/>
    </row>
    <row r="33" spans="1:8" ht="12" customHeight="1">
      <c r="A33" s="522"/>
      <c r="B33" s="515"/>
      <c r="C33" s="516"/>
      <c r="D33" s="517"/>
      <c r="E33" s="556"/>
      <c r="F33" s="132"/>
      <c r="G33" s="554"/>
      <c r="H33" s="19"/>
    </row>
    <row r="34" spans="1:8" ht="12" customHeight="1">
      <c r="A34" s="522"/>
      <c r="B34" s="515" t="s">
        <v>17</v>
      </c>
      <c r="C34" s="516" t="s">
        <v>551</v>
      </c>
      <c r="D34" s="517"/>
      <c r="E34" s="556" t="s">
        <v>52</v>
      </c>
      <c r="F34" s="132">
        <f>F30*0.35</f>
        <v>5802.299999999999</v>
      </c>
      <c r="G34" s="554"/>
      <c r="H34" s="19"/>
    </row>
    <row r="35" spans="1:8" ht="12" customHeight="1">
      <c r="A35" s="522"/>
      <c r="B35" s="515"/>
      <c r="C35" s="516"/>
      <c r="D35" s="517"/>
      <c r="E35" s="556"/>
      <c r="F35" s="132"/>
      <c r="G35" s="554"/>
      <c r="H35" s="19"/>
    </row>
    <row r="36" spans="1:11" ht="12" customHeight="1">
      <c r="A36" s="518" t="s">
        <v>200</v>
      </c>
      <c r="B36" s="514" t="s">
        <v>201</v>
      </c>
      <c r="C36" s="539"/>
      <c r="D36" s="540"/>
      <c r="E36" s="522"/>
      <c r="F36" s="586"/>
      <c r="G36" s="554"/>
      <c r="H36" s="19"/>
      <c r="K36" s="86">
        <f>2400*0.75</f>
        <v>1800</v>
      </c>
    </row>
    <row r="37" spans="1:8" ht="12" customHeight="1">
      <c r="A37" s="522"/>
      <c r="B37" s="514" t="s">
        <v>202</v>
      </c>
      <c r="C37" s="539"/>
      <c r="D37" s="540"/>
      <c r="E37" s="522"/>
      <c r="F37" s="586"/>
      <c r="G37" s="554"/>
      <c r="H37" s="587"/>
    </row>
    <row r="38" spans="1:8" ht="12" customHeight="1">
      <c r="A38" s="522"/>
      <c r="B38" s="515"/>
      <c r="C38" s="539"/>
      <c r="D38" s="517"/>
      <c r="E38" s="522"/>
      <c r="F38" s="586"/>
      <c r="G38" s="554"/>
      <c r="H38" s="19"/>
    </row>
    <row r="39" spans="1:8" ht="12" customHeight="1">
      <c r="A39" s="522"/>
      <c r="B39" s="515" t="s">
        <v>15</v>
      </c>
      <c r="C39" s="516" t="s">
        <v>452</v>
      </c>
      <c r="D39" s="517"/>
      <c r="E39" s="522"/>
      <c r="F39" s="586"/>
      <c r="G39" s="554"/>
      <c r="H39" s="587"/>
    </row>
    <row r="40" spans="1:8" ht="12" customHeight="1">
      <c r="A40" s="522"/>
      <c r="B40" s="515"/>
      <c r="C40" s="539"/>
      <c r="D40" s="517"/>
      <c r="E40" s="522"/>
      <c r="F40" s="588"/>
      <c r="G40" s="554"/>
      <c r="H40" s="19"/>
    </row>
    <row r="41" spans="1:8" ht="12" customHeight="1">
      <c r="A41" s="522"/>
      <c r="B41" s="515"/>
      <c r="C41" s="539" t="s">
        <v>40</v>
      </c>
      <c r="D41" s="517" t="s">
        <v>204</v>
      </c>
      <c r="E41" s="556" t="s">
        <v>52</v>
      </c>
      <c r="F41" s="585">
        <v>400</v>
      </c>
      <c r="G41" s="554"/>
      <c r="H41" s="19"/>
    </row>
    <row r="42" spans="1:12" ht="12" customHeight="1">
      <c r="A42" s="522"/>
      <c r="B42" s="515"/>
      <c r="C42" s="539"/>
      <c r="D42" s="517"/>
      <c r="E42" s="556"/>
      <c r="F42" s="585"/>
      <c r="G42" s="554"/>
      <c r="H42" s="19"/>
      <c r="L42" s="86">
        <f>1500*0.175*8.5</f>
        <v>2231.25</v>
      </c>
    </row>
    <row r="43" spans="1:8" ht="12" customHeight="1">
      <c r="A43" s="522"/>
      <c r="B43" s="515"/>
      <c r="C43" s="539" t="s">
        <v>11</v>
      </c>
      <c r="D43" s="517" t="s">
        <v>205</v>
      </c>
      <c r="E43" s="556" t="s">
        <v>52</v>
      </c>
      <c r="F43" s="585">
        <v>400</v>
      </c>
      <c r="G43" s="554"/>
      <c r="H43" s="19"/>
    </row>
    <row r="44" spans="1:8" ht="12" customHeight="1">
      <c r="A44" s="522"/>
      <c r="B44" s="515"/>
      <c r="C44" s="539"/>
      <c r="D44" s="517"/>
      <c r="E44" s="522"/>
      <c r="F44" s="589"/>
      <c r="G44" s="554"/>
      <c r="H44" s="19"/>
    </row>
    <row r="45" spans="1:8" ht="12" customHeight="1">
      <c r="A45" s="518"/>
      <c r="B45" s="515" t="s">
        <v>16</v>
      </c>
      <c r="C45" s="516" t="s">
        <v>203</v>
      </c>
      <c r="D45" s="517"/>
      <c r="E45" s="522"/>
      <c r="F45" s="585"/>
      <c r="G45" s="554"/>
      <c r="H45" s="587"/>
    </row>
    <row r="46" spans="1:8" ht="12" customHeight="1">
      <c r="A46" s="522"/>
      <c r="B46" s="515"/>
      <c r="C46" s="539"/>
      <c r="D46" s="517"/>
      <c r="E46" s="522"/>
      <c r="F46" s="589"/>
      <c r="G46" s="554"/>
      <c r="H46" s="19"/>
    </row>
    <row r="47" spans="1:8" ht="12" customHeight="1">
      <c r="A47" s="522"/>
      <c r="B47" s="515"/>
      <c r="C47" s="539" t="s">
        <v>40</v>
      </c>
      <c r="D47" s="517" t="s">
        <v>204</v>
      </c>
      <c r="E47" s="556" t="s">
        <v>52</v>
      </c>
      <c r="F47" s="589">
        <v>500</v>
      </c>
      <c r="G47" s="554"/>
      <c r="H47" s="19"/>
    </row>
    <row r="48" spans="1:8" ht="12" customHeight="1">
      <c r="A48" s="522"/>
      <c r="B48" s="515"/>
      <c r="C48" s="539"/>
      <c r="D48" s="517"/>
      <c r="E48" s="556"/>
      <c r="F48" s="589"/>
      <c r="G48" s="554"/>
      <c r="H48" s="19"/>
    </row>
    <row r="49" spans="1:8" ht="12" customHeight="1">
      <c r="A49" s="522"/>
      <c r="B49" s="515"/>
      <c r="C49" s="539" t="s">
        <v>11</v>
      </c>
      <c r="D49" s="517" t="s">
        <v>205</v>
      </c>
      <c r="E49" s="556" t="s">
        <v>52</v>
      </c>
      <c r="F49" s="590">
        <v>450</v>
      </c>
      <c r="G49" s="554"/>
      <c r="H49" s="19"/>
    </row>
    <row r="50" spans="1:8" ht="12" customHeight="1">
      <c r="A50" s="522"/>
      <c r="B50" s="515"/>
      <c r="C50" s="516"/>
      <c r="D50" s="517"/>
      <c r="E50" s="556"/>
      <c r="F50" s="132"/>
      <c r="G50" s="554"/>
      <c r="H50" s="19"/>
    </row>
    <row r="51" spans="1:8" ht="12" customHeight="1">
      <c r="A51" s="518"/>
      <c r="B51" s="514"/>
      <c r="C51" s="539"/>
      <c r="D51" s="540"/>
      <c r="E51" s="520"/>
      <c r="F51" s="132"/>
      <c r="G51" s="554"/>
      <c r="H51" s="19"/>
    </row>
    <row r="52" spans="1:8" ht="12" customHeight="1">
      <c r="A52" s="522"/>
      <c r="B52" s="514"/>
      <c r="C52" s="539"/>
      <c r="D52" s="517"/>
      <c r="E52" s="520"/>
      <c r="F52" s="132"/>
      <c r="G52" s="554"/>
      <c r="H52" s="19"/>
    </row>
    <row r="53" spans="1:8" ht="12" customHeight="1">
      <c r="A53" s="522"/>
      <c r="B53" s="514"/>
      <c r="C53" s="539"/>
      <c r="D53" s="517"/>
      <c r="E53" s="520"/>
      <c r="F53" s="132"/>
      <c r="G53" s="554"/>
      <c r="H53" s="19"/>
    </row>
    <row r="54" spans="1:8" ht="12" customHeight="1">
      <c r="A54" s="522"/>
      <c r="B54" s="515"/>
      <c r="C54" s="516"/>
      <c r="D54" s="517"/>
      <c r="E54" s="520"/>
      <c r="F54" s="132"/>
      <c r="G54" s="554"/>
      <c r="H54" s="19"/>
    </row>
    <row r="55" spans="1:8" ht="12" customHeight="1">
      <c r="A55" s="522"/>
      <c r="B55" s="515"/>
      <c r="C55" s="539"/>
      <c r="D55" s="517"/>
      <c r="E55" s="520"/>
      <c r="F55" s="132"/>
      <c r="G55" s="554"/>
      <c r="H55" s="19"/>
    </row>
    <row r="56" spans="1:8" ht="12" customHeight="1">
      <c r="A56" s="522"/>
      <c r="B56" s="514"/>
      <c r="C56" s="539"/>
      <c r="D56" s="517"/>
      <c r="E56" s="520"/>
      <c r="F56" s="132"/>
      <c r="G56" s="554"/>
      <c r="H56" s="19"/>
    </row>
    <row r="57" spans="1:8" ht="12" customHeight="1">
      <c r="A57" s="522"/>
      <c r="B57" s="514"/>
      <c r="C57" s="539"/>
      <c r="D57" s="517"/>
      <c r="E57" s="520"/>
      <c r="F57" s="132"/>
      <c r="G57" s="554"/>
      <c r="H57" s="19"/>
    </row>
    <row r="58" spans="1:8" ht="12" customHeight="1">
      <c r="A58" s="522"/>
      <c r="B58" s="514"/>
      <c r="C58" s="539"/>
      <c r="D58" s="517"/>
      <c r="E58" s="520"/>
      <c r="F58" s="132"/>
      <c r="G58" s="554"/>
      <c r="H58" s="19"/>
    </row>
    <row r="59" spans="1:8" ht="12" customHeight="1">
      <c r="A59" s="522"/>
      <c r="B59" s="515"/>
      <c r="C59" s="516"/>
      <c r="D59" s="517"/>
      <c r="E59" s="556"/>
      <c r="F59" s="132"/>
      <c r="G59" s="554"/>
      <c r="H59" s="19"/>
    </row>
    <row r="60" spans="1:8" ht="12" customHeight="1">
      <c r="A60" s="522"/>
      <c r="B60" s="515"/>
      <c r="C60" s="516"/>
      <c r="D60" s="517"/>
      <c r="E60" s="556"/>
      <c r="F60" s="132"/>
      <c r="G60" s="554"/>
      <c r="H60" s="19"/>
    </row>
    <row r="61" spans="1:8" ht="12" customHeight="1">
      <c r="A61" s="522"/>
      <c r="B61" s="515"/>
      <c r="C61" s="516"/>
      <c r="D61" s="517"/>
      <c r="E61" s="556"/>
      <c r="F61" s="132"/>
      <c r="G61" s="554"/>
      <c r="H61" s="19"/>
    </row>
    <row r="62" spans="1:8" ht="12" customHeight="1">
      <c r="A62" s="558"/>
      <c r="B62" s="559"/>
      <c r="C62" s="544"/>
      <c r="D62" s="560"/>
      <c r="E62" s="561"/>
      <c r="F62" s="562"/>
      <c r="G62" s="562"/>
      <c r="H62" s="19">
        <f>IF(OR(AND(F62="Prov",G62="Sum"),(G62="PC Sum")),". . . . . . . . .00",IF(ISERR(F62*G62),"",IF(F62*G62=0,"",ROUND(F62*G62,2))))</f>
      </c>
    </row>
    <row r="63" spans="1:8" ht="12" customHeight="1">
      <c r="A63" s="548"/>
      <c r="B63" s="549"/>
      <c r="C63" s="528"/>
      <c r="D63" s="563"/>
      <c r="E63" s="564"/>
      <c r="F63" s="565"/>
      <c r="G63" s="566"/>
      <c r="H63" s="567"/>
    </row>
    <row r="64" spans="1:8" ht="12" customHeight="1">
      <c r="A64" s="522" t="s">
        <v>209</v>
      </c>
      <c r="B64" s="515" t="s">
        <v>450</v>
      </c>
      <c r="C64" s="539"/>
      <c r="D64" s="516"/>
      <c r="E64" s="568"/>
      <c r="F64" s="569"/>
      <c r="G64" s="570"/>
      <c r="H64" s="598"/>
    </row>
    <row r="65" spans="1:8" ht="12" customHeight="1">
      <c r="A65" s="558"/>
      <c r="B65" s="559"/>
      <c r="C65" s="544"/>
      <c r="D65" s="572"/>
      <c r="E65" s="573"/>
      <c r="F65" s="574"/>
      <c r="G65" s="575"/>
      <c r="H65" s="576"/>
    </row>
    <row r="66" spans="1:8" ht="12" customHeight="1">
      <c r="A66" s="577"/>
      <c r="B66" s="577"/>
      <c r="C66" s="578"/>
      <c r="D66" s="577"/>
      <c r="E66" s="577"/>
      <c r="F66" s="579"/>
      <c r="G66" s="579"/>
      <c r="H66" s="580"/>
    </row>
    <row r="67" spans="1:8" ht="12" customHeight="1">
      <c r="A67" s="577"/>
      <c r="B67" s="577"/>
      <c r="C67" s="578"/>
      <c r="D67" s="577"/>
      <c r="E67" s="577"/>
      <c r="F67" s="579"/>
      <c r="G67" s="579"/>
      <c r="H67" s="580"/>
    </row>
    <row r="68" spans="1:8" ht="12" customHeight="1">
      <c r="A68" s="581" t="s">
        <v>451</v>
      </c>
      <c r="B68" s="581"/>
      <c r="C68" s="578"/>
      <c r="D68" s="582"/>
      <c r="E68" s="577"/>
      <c r="F68" s="577"/>
      <c r="G68" s="577"/>
      <c r="H68" s="583" t="s">
        <v>347</v>
      </c>
    </row>
    <row r="69" spans="1:8" ht="12" customHeight="1">
      <c r="A69" s="577"/>
      <c r="B69" s="577"/>
      <c r="C69" s="578"/>
      <c r="D69" s="577"/>
      <c r="E69" s="577"/>
      <c r="F69" s="579"/>
      <c r="G69" s="579"/>
      <c r="H69" s="580"/>
    </row>
    <row r="70" spans="1:8" ht="18.75" customHeight="1">
      <c r="A70" s="526"/>
      <c r="B70" s="527"/>
      <c r="C70" s="528"/>
      <c r="D70" s="529"/>
      <c r="E70" s="526"/>
      <c r="F70" s="530"/>
      <c r="G70" s="530"/>
      <c r="H70" s="531"/>
    </row>
    <row r="71" spans="1:8" ht="12" customHeight="1">
      <c r="A71" s="532" t="s">
        <v>22</v>
      </c>
      <c r="B71" s="533" t="s">
        <v>1</v>
      </c>
      <c r="C71" s="534"/>
      <c r="D71" s="535"/>
      <c r="E71" s="532" t="s">
        <v>2</v>
      </c>
      <c r="F71" s="536" t="s">
        <v>3</v>
      </c>
      <c r="G71" s="536" t="s">
        <v>4</v>
      </c>
      <c r="H71" s="537" t="s">
        <v>5</v>
      </c>
    </row>
    <row r="72" spans="1:8" ht="12" customHeight="1">
      <c r="A72" s="532" t="s">
        <v>23</v>
      </c>
      <c r="B72" s="538"/>
      <c r="C72" s="539"/>
      <c r="D72" s="540"/>
      <c r="E72" s="518"/>
      <c r="F72" s="523"/>
      <c r="G72" s="523"/>
      <c r="H72" s="541"/>
    </row>
    <row r="73" spans="1:8" ht="12" customHeight="1">
      <c r="A73" s="542"/>
      <c r="B73" s="543"/>
      <c r="C73" s="544"/>
      <c r="D73" s="545"/>
      <c r="E73" s="542"/>
      <c r="F73" s="546"/>
      <c r="G73" s="546"/>
      <c r="H73" s="547"/>
    </row>
    <row r="74" spans="1:8" ht="12" customHeight="1">
      <c r="A74" s="548"/>
      <c r="B74" s="549"/>
      <c r="C74" s="528"/>
      <c r="D74" s="563"/>
      <c r="E74" s="563"/>
      <c r="F74" s="565"/>
      <c r="G74" s="566"/>
      <c r="H74" s="567"/>
    </row>
    <row r="75" spans="1:8" ht="12" customHeight="1">
      <c r="A75" s="522"/>
      <c r="B75" s="515" t="s">
        <v>42</v>
      </c>
      <c r="C75" s="539"/>
      <c r="D75" s="516"/>
      <c r="E75" s="516"/>
      <c r="F75" s="516"/>
      <c r="G75" s="570"/>
      <c r="H75" s="599"/>
    </row>
    <row r="76" spans="1:8" ht="12" customHeight="1">
      <c r="A76" s="558"/>
      <c r="B76" s="559"/>
      <c r="C76" s="544"/>
      <c r="D76" s="572"/>
      <c r="E76" s="572"/>
      <c r="F76" s="574"/>
      <c r="G76" s="575"/>
      <c r="H76" s="576"/>
    </row>
    <row r="77" spans="1:8" ht="12" customHeight="1">
      <c r="A77" s="548"/>
      <c r="B77" s="549"/>
      <c r="C77" s="528"/>
      <c r="D77" s="550"/>
      <c r="E77" s="548"/>
      <c r="F77" s="551"/>
      <c r="G77" s="551"/>
      <c r="H77" s="19">
        <f>IF(OR(AND(F77="Prov",G77="Sum"),(G77="PC Sum")),". . . . . . . . .00",IF(ISERR(F77*G77),"",IF(F77*G77=0,"",ROUND(F77*G77,2))))</f>
      </c>
    </row>
    <row r="78" spans="1:8" ht="12" customHeight="1">
      <c r="A78" s="518" t="s">
        <v>206</v>
      </c>
      <c r="B78" s="514" t="s">
        <v>453</v>
      </c>
      <c r="C78" s="539"/>
      <c r="D78" s="540"/>
      <c r="E78" s="520"/>
      <c r="F78" s="132"/>
      <c r="G78" s="554"/>
      <c r="H78" s="19">
        <f>IF(OR(AND(F78="Prov",G78="Sum"),(G78="PC Sum")),". . . . . . . . .00",IF(ISERR(F78*G78),"",IF(F78*G78=0,"",ROUND(F78*G78,2))))</f>
      </c>
    </row>
    <row r="79" spans="1:8" ht="12" customHeight="1">
      <c r="A79" s="522"/>
      <c r="B79" s="514" t="s">
        <v>454</v>
      </c>
      <c r="C79" s="539"/>
      <c r="D79" s="540"/>
      <c r="E79" s="520"/>
      <c r="F79" s="132"/>
      <c r="G79" s="554"/>
      <c r="H79" s="19">
        <f>IF(OR(AND(F79="Prov",G79="Sum"),(G79="PC Sum")),". . . . . . . . .00",IF(ISERR(F79*G79),"",IF(F79*G79=0,"",ROUND(F79*G79,2))))</f>
      </c>
    </row>
    <row r="80" spans="1:8" ht="12" customHeight="1">
      <c r="A80" s="522"/>
      <c r="B80" s="515"/>
      <c r="C80" s="539"/>
      <c r="D80" s="517"/>
      <c r="E80" s="520"/>
      <c r="F80" s="132"/>
      <c r="G80" s="554"/>
      <c r="H80" s="19"/>
    </row>
    <row r="81" spans="1:8" ht="12" customHeight="1">
      <c r="A81" s="522"/>
      <c r="B81" s="515" t="s">
        <v>15</v>
      </c>
      <c r="C81" s="516" t="s">
        <v>207</v>
      </c>
      <c r="D81" s="517"/>
      <c r="E81" s="520" t="s">
        <v>36</v>
      </c>
      <c r="F81" s="132">
        <v>600</v>
      </c>
      <c r="G81" s="554"/>
      <c r="H81" s="19"/>
    </row>
    <row r="82" spans="1:8" ht="12" customHeight="1">
      <c r="A82" s="522"/>
      <c r="B82" s="515"/>
      <c r="C82" s="516"/>
      <c r="D82" s="517"/>
      <c r="E82" s="520"/>
      <c r="F82" s="132"/>
      <c r="G82" s="554"/>
      <c r="H82" s="19"/>
    </row>
    <row r="83" spans="1:8" ht="12" customHeight="1">
      <c r="A83" s="522"/>
      <c r="B83" s="515" t="s">
        <v>16</v>
      </c>
      <c r="C83" s="516" t="s">
        <v>208</v>
      </c>
      <c r="D83" s="517"/>
      <c r="E83" s="520" t="s">
        <v>36</v>
      </c>
      <c r="F83" s="132">
        <v>600</v>
      </c>
      <c r="G83" s="554"/>
      <c r="H83" s="19"/>
    </row>
    <row r="84" spans="1:8" ht="12" customHeight="1">
      <c r="A84" s="522"/>
      <c r="B84" s="515"/>
      <c r="C84" s="516"/>
      <c r="D84" s="517"/>
      <c r="E84" s="520"/>
      <c r="F84" s="132"/>
      <c r="G84" s="554"/>
      <c r="H84" s="19"/>
    </row>
    <row r="85" spans="1:8" ht="12" customHeight="1">
      <c r="A85" s="522"/>
      <c r="B85" s="515"/>
      <c r="C85" s="516"/>
      <c r="D85" s="517"/>
      <c r="E85" s="520"/>
      <c r="F85" s="132"/>
      <c r="G85" s="554"/>
      <c r="H85" s="19"/>
    </row>
    <row r="86" spans="1:8" ht="12" customHeight="1">
      <c r="A86" s="522"/>
      <c r="B86" s="592" t="s">
        <v>96</v>
      </c>
      <c r="C86" s="539"/>
      <c r="D86" s="593"/>
      <c r="E86" s="520"/>
      <c r="F86" s="132"/>
      <c r="G86" s="554"/>
      <c r="H86" s="19"/>
    </row>
    <row r="87" spans="1:8" ht="12" customHeight="1">
      <c r="A87" s="522"/>
      <c r="B87" s="515" t="s">
        <v>455</v>
      </c>
      <c r="C87" s="539"/>
      <c r="D87" s="593"/>
      <c r="E87" s="520"/>
      <c r="F87" s="132"/>
      <c r="G87" s="554"/>
      <c r="H87" s="19"/>
    </row>
    <row r="88" spans="1:8" ht="12" customHeight="1">
      <c r="A88" s="522"/>
      <c r="B88" s="515"/>
      <c r="C88" s="539"/>
      <c r="D88" s="517"/>
      <c r="E88" s="520"/>
      <c r="F88" s="132"/>
      <c r="G88" s="554"/>
      <c r="H88" s="19"/>
    </row>
    <row r="89" spans="1:8" ht="12" customHeight="1">
      <c r="A89" s="518" t="s">
        <v>456</v>
      </c>
      <c r="B89" s="514" t="s">
        <v>457</v>
      </c>
      <c r="C89" s="539"/>
      <c r="D89" s="540"/>
      <c r="E89" s="520"/>
      <c r="F89" s="132"/>
      <c r="G89" s="554"/>
      <c r="H89" s="19"/>
    </row>
    <row r="90" spans="1:8" ht="12" customHeight="1">
      <c r="A90" s="522"/>
      <c r="B90" s="514" t="s">
        <v>458</v>
      </c>
      <c r="C90" s="539"/>
      <c r="D90" s="540"/>
      <c r="E90" s="520"/>
      <c r="F90" s="132"/>
      <c r="G90" s="554"/>
      <c r="H90" s="19"/>
    </row>
    <row r="91" spans="1:8" ht="12" customHeight="1">
      <c r="A91" s="522"/>
      <c r="B91" s="514" t="s">
        <v>459</v>
      </c>
      <c r="C91" s="539"/>
      <c r="D91" s="540"/>
      <c r="E91" s="520" t="s">
        <v>52</v>
      </c>
      <c r="F91" s="132">
        <f>1833*3*1.8</f>
        <v>9898.2</v>
      </c>
      <c r="G91" s="554"/>
      <c r="H91" s="19"/>
    </row>
    <row r="92" spans="1:8" ht="12" customHeight="1">
      <c r="A92" s="522"/>
      <c r="B92" s="515"/>
      <c r="C92" s="539"/>
      <c r="D92" s="517"/>
      <c r="E92" s="522"/>
      <c r="F92" s="132"/>
      <c r="G92" s="554"/>
      <c r="H92" s="19"/>
    </row>
    <row r="93" spans="1:8" ht="12" customHeight="1">
      <c r="A93" s="522"/>
      <c r="B93" s="515"/>
      <c r="C93" s="539"/>
      <c r="D93" s="517"/>
      <c r="E93" s="522"/>
      <c r="F93" s="132"/>
      <c r="G93" s="554"/>
      <c r="H93" s="19"/>
    </row>
    <row r="94" spans="1:8" ht="12" customHeight="1">
      <c r="A94" s="518" t="s">
        <v>460</v>
      </c>
      <c r="B94" s="514" t="s">
        <v>461</v>
      </c>
      <c r="C94" s="539"/>
      <c r="D94" s="540"/>
      <c r="E94" s="520"/>
      <c r="F94" s="132"/>
      <c r="G94" s="554"/>
      <c r="H94" s="19"/>
    </row>
    <row r="95" spans="1:9" ht="12" customHeight="1">
      <c r="A95" s="522"/>
      <c r="B95" s="514" t="s">
        <v>462</v>
      </c>
      <c r="C95" s="539"/>
      <c r="D95" s="540"/>
      <c r="E95" s="520" t="s">
        <v>463</v>
      </c>
      <c r="F95" s="132">
        <f>2200*6*1.8</f>
        <v>23760</v>
      </c>
      <c r="G95" s="554"/>
      <c r="H95" s="19"/>
      <c r="I95" s="86">
        <f>F95/2.99</f>
        <v>7946.48829431438</v>
      </c>
    </row>
    <row r="96" spans="1:8" ht="12" customHeight="1">
      <c r="A96" s="522"/>
      <c r="B96" s="515"/>
      <c r="C96" s="516"/>
      <c r="D96" s="517"/>
      <c r="E96" s="520"/>
      <c r="F96" s="132"/>
      <c r="G96" s="554"/>
      <c r="H96" s="19"/>
    </row>
    <row r="97" spans="1:8" ht="12" customHeight="1">
      <c r="A97" s="522"/>
      <c r="B97" s="515"/>
      <c r="C97" s="539"/>
      <c r="D97" s="517"/>
      <c r="E97" s="520"/>
      <c r="F97" s="132"/>
      <c r="G97" s="554"/>
      <c r="H97" s="19"/>
    </row>
    <row r="98" spans="1:8" ht="12" customHeight="1">
      <c r="A98" s="522"/>
      <c r="B98" s="514"/>
      <c r="C98" s="539"/>
      <c r="D98" s="517"/>
      <c r="E98" s="520"/>
      <c r="F98" s="132"/>
      <c r="G98" s="554"/>
      <c r="H98" s="19"/>
    </row>
    <row r="99" spans="1:8" ht="12" customHeight="1">
      <c r="A99" s="522"/>
      <c r="B99" s="592"/>
      <c r="C99" s="539"/>
      <c r="D99" s="593"/>
      <c r="E99" s="520"/>
      <c r="F99" s="132"/>
      <c r="G99" s="521"/>
      <c r="H99" s="19"/>
    </row>
    <row r="100" spans="1:8" ht="12" customHeight="1">
      <c r="A100" s="522"/>
      <c r="B100" s="515"/>
      <c r="C100" s="539"/>
      <c r="D100" s="517"/>
      <c r="E100" s="520"/>
      <c r="F100" s="132"/>
      <c r="G100" s="521"/>
      <c r="H100" s="19"/>
    </row>
    <row r="101" spans="1:8" ht="12" customHeight="1">
      <c r="A101" s="522"/>
      <c r="B101" s="515"/>
      <c r="C101" s="539"/>
      <c r="D101" s="517"/>
      <c r="E101" s="520"/>
      <c r="F101" s="132"/>
      <c r="G101" s="521"/>
      <c r="H101" s="19"/>
    </row>
    <row r="102" spans="1:8" ht="12" customHeight="1">
      <c r="A102" s="518"/>
      <c r="B102" s="514"/>
      <c r="C102" s="539"/>
      <c r="D102" s="540"/>
      <c r="E102" s="520"/>
      <c r="F102" s="132"/>
      <c r="G102" s="521"/>
      <c r="H102" s="19"/>
    </row>
    <row r="103" spans="1:8" ht="12" customHeight="1">
      <c r="A103" s="522"/>
      <c r="B103" s="515"/>
      <c r="C103" s="539"/>
      <c r="D103" s="517"/>
      <c r="E103" s="522"/>
      <c r="F103" s="132"/>
      <c r="G103" s="521"/>
      <c r="H103" s="19"/>
    </row>
    <row r="104" spans="1:8" ht="12" customHeight="1">
      <c r="A104" s="522"/>
      <c r="B104" s="515"/>
      <c r="C104" s="539"/>
      <c r="D104" s="517"/>
      <c r="E104" s="522"/>
      <c r="F104" s="132"/>
      <c r="G104" s="521"/>
      <c r="H104" s="19"/>
    </row>
    <row r="105" spans="1:8" ht="12" customHeight="1">
      <c r="A105" s="518"/>
      <c r="B105" s="514"/>
      <c r="C105" s="539"/>
      <c r="D105" s="517"/>
      <c r="E105" s="520"/>
      <c r="F105" s="132"/>
      <c r="G105" s="521"/>
      <c r="H105" s="19"/>
    </row>
    <row r="106" spans="1:8" ht="12" customHeight="1">
      <c r="A106" s="522"/>
      <c r="B106" s="515"/>
      <c r="C106" s="539"/>
      <c r="D106" s="517"/>
      <c r="E106" s="520"/>
      <c r="F106" s="132"/>
      <c r="G106" s="521"/>
      <c r="H106" s="19"/>
    </row>
    <row r="107" spans="1:8" ht="12" customHeight="1">
      <c r="A107" s="522"/>
      <c r="B107" s="515"/>
      <c r="C107" s="516"/>
      <c r="D107" s="517"/>
      <c r="E107" s="520"/>
      <c r="F107" s="597"/>
      <c r="G107" s="541"/>
      <c r="H107" s="19"/>
    </row>
    <row r="108" spans="1:8" ht="12" customHeight="1">
      <c r="A108" s="522"/>
      <c r="B108" s="515"/>
      <c r="C108" s="516"/>
      <c r="D108" s="517"/>
      <c r="E108" s="520"/>
      <c r="F108" s="597"/>
      <c r="G108" s="541"/>
      <c r="H108" s="19"/>
    </row>
    <row r="109" spans="1:8" ht="12" customHeight="1">
      <c r="A109" s="522"/>
      <c r="B109" s="515"/>
      <c r="C109" s="516"/>
      <c r="D109" s="517"/>
      <c r="E109" s="520"/>
      <c r="F109" s="597"/>
      <c r="G109" s="541"/>
      <c r="H109" s="19"/>
    </row>
    <row r="110" spans="1:8" ht="12" customHeight="1">
      <c r="A110" s="522"/>
      <c r="B110" s="515"/>
      <c r="C110" s="516"/>
      <c r="D110" s="517"/>
      <c r="E110" s="520"/>
      <c r="F110" s="597"/>
      <c r="G110" s="541"/>
      <c r="H110" s="19"/>
    </row>
    <row r="111" spans="1:11" ht="12" customHeight="1">
      <c r="A111" s="522"/>
      <c r="B111" s="515"/>
      <c r="C111" s="516"/>
      <c r="D111" s="517"/>
      <c r="E111" s="520"/>
      <c r="F111" s="597"/>
      <c r="G111" s="541"/>
      <c r="H111" s="19"/>
      <c r="K111" s="86">
        <f>1000*9*0.15</f>
        <v>1350</v>
      </c>
    </row>
    <row r="112" spans="1:8" ht="12" customHeight="1">
      <c r="A112" s="522"/>
      <c r="B112" s="515"/>
      <c r="C112" s="516"/>
      <c r="D112" s="517"/>
      <c r="E112" s="520"/>
      <c r="F112" s="597"/>
      <c r="G112" s="521"/>
      <c r="H112" s="19"/>
    </row>
    <row r="113" spans="1:8" ht="12" customHeight="1">
      <c r="A113" s="522"/>
      <c r="B113" s="515"/>
      <c r="C113" s="516"/>
      <c r="D113" s="517"/>
      <c r="E113" s="520"/>
      <c r="F113" s="132"/>
      <c r="G113" s="554"/>
      <c r="H113" s="19"/>
    </row>
    <row r="114" spans="1:8" ht="12" customHeight="1">
      <c r="A114" s="522"/>
      <c r="B114" s="515"/>
      <c r="C114" s="516"/>
      <c r="D114" s="517"/>
      <c r="E114" s="520"/>
      <c r="F114" s="132"/>
      <c r="G114" s="554"/>
      <c r="H114" s="19"/>
    </row>
    <row r="115" spans="1:8" ht="12" customHeight="1">
      <c r="A115" s="522"/>
      <c r="B115" s="515"/>
      <c r="C115" s="516"/>
      <c r="D115" s="517"/>
      <c r="E115" s="520"/>
      <c r="F115" s="590"/>
      <c r="G115" s="554"/>
      <c r="H115" s="19"/>
    </row>
    <row r="116" spans="1:8" ht="12" customHeight="1">
      <c r="A116" s="522"/>
      <c r="B116" s="515"/>
      <c r="C116" s="516"/>
      <c r="D116" s="517"/>
      <c r="E116" s="520"/>
      <c r="F116" s="590"/>
      <c r="G116" s="554"/>
      <c r="H116" s="19"/>
    </row>
    <row r="117" spans="1:8" ht="12" customHeight="1">
      <c r="A117" s="522"/>
      <c r="B117" s="515"/>
      <c r="C117" s="516"/>
      <c r="D117" s="517"/>
      <c r="E117" s="520"/>
      <c r="F117" s="590"/>
      <c r="G117" s="554"/>
      <c r="H117" s="19"/>
    </row>
    <row r="118" spans="1:8" ht="12" customHeight="1">
      <c r="A118" s="522"/>
      <c r="B118" s="515"/>
      <c r="C118" s="516"/>
      <c r="D118" s="517"/>
      <c r="E118" s="520"/>
      <c r="F118" s="590"/>
      <c r="G118" s="554"/>
      <c r="H118" s="19"/>
    </row>
    <row r="119" spans="1:8" ht="12" customHeight="1">
      <c r="A119" s="522"/>
      <c r="B119" s="515"/>
      <c r="C119" s="539"/>
      <c r="D119" s="517"/>
      <c r="E119" s="520"/>
      <c r="F119" s="590"/>
      <c r="G119" s="554"/>
      <c r="H119" s="19"/>
    </row>
    <row r="120" spans="1:8" ht="12" customHeight="1">
      <c r="A120" s="522"/>
      <c r="B120" s="515"/>
      <c r="C120" s="539"/>
      <c r="D120" s="517"/>
      <c r="E120" s="520"/>
      <c r="F120" s="590"/>
      <c r="G120" s="554"/>
      <c r="H120" s="19"/>
    </row>
    <row r="121" spans="1:8" ht="12" customHeight="1">
      <c r="A121" s="518"/>
      <c r="B121" s="514"/>
      <c r="C121" s="539"/>
      <c r="D121" s="517"/>
      <c r="E121" s="520"/>
      <c r="F121" s="590"/>
      <c r="G121" s="554"/>
      <c r="H121" s="19"/>
    </row>
    <row r="122" spans="1:8" ht="12" customHeight="1">
      <c r="A122" s="522"/>
      <c r="B122" s="515"/>
      <c r="C122" s="539"/>
      <c r="D122" s="517"/>
      <c r="E122" s="556"/>
      <c r="F122" s="591"/>
      <c r="G122" s="554"/>
      <c r="H122" s="19"/>
    </row>
    <row r="123" spans="1:8" ht="12" customHeight="1">
      <c r="A123" s="522"/>
      <c r="B123" s="515"/>
      <c r="C123" s="539"/>
      <c r="D123" s="517"/>
      <c r="E123" s="556"/>
      <c r="F123" s="591"/>
      <c r="G123" s="554"/>
      <c r="H123" s="19"/>
    </row>
    <row r="124" spans="1:8" ht="12" customHeight="1">
      <c r="A124" s="522"/>
      <c r="B124" s="515"/>
      <c r="C124" s="539"/>
      <c r="D124" s="517"/>
      <c r="E124" s="556"/>
      <c r="F124" s="591"/>
      <c r="G124" s="554"/>
      <c r="H124" s="19"/>
    </row>
    <row r="125" spans="1:8" ht="12" customHeight="1">
      <c r="A125" s="522"/>
      <c r="B125" s="515"/>
      <c r="C125" s="539"/>
      <c r="D125" s="517"/>
      <c r="E125" s="556"/>
      <c r="F125" s="591"/>
      <c r="G125" s="554"/>
      <c r="H125" s="19"/>
    </row>
    <row r="126" spans="1:8" ht="12" customHeight="1">
      <c r="A126" s="522"/>
      <c r="B126" s="515"/>
      <c r="C126" s="539"/>
      <c r="D126" s="517"/>
      <c r="E126" s="556"/>
      <c r="F126" s="591"/>
      <c r="G126" s="554"/>
      <c r="H126" s="19"/>
    </row>
    <row r="127" spans="1:8" ht="12" customHeight="1">
      <c r="A127" s="558"/>
      <c r="B127" s="559"/>
      <c r="C127" s="544"/>
      <c r="D127" s="560"/>
      <c r="E127" s="558"/>
      <c r="F127" s="562"/>
      <c r="G127" s="562"/>
      <c r="H127" s="19">
        <f>IF(OR(AND(F127="Prov",G127="Sum"),(G127="PC Sum")),". . . . . . . . .00",IF(ISERR(F127*G127),"",IF(F127*G127=0,"",ROUND(F127*G127,2))))</f>
      </c>
    </row>
    <row r="128" spans="1:8" ht="12" customHeight="1">
      <c r="A128" s="548"/>
      <c r="B128" s="549"/>
      <c r="C128" s="528"/>
      <c r="D128" s="563"/>
      <c r="E128" s="564"/>
      <c r="F128" s="565"/>
      <c r="G128" s="566"/>
      <c r="H128" s="567"/>
    </row>
    <row r="129" spans="1:8" ht="12" customHeight="1">
      <c r="A129" s="522" t="s">
        <v>209</v>
      </c>
      <c r="B129" s="514" t="s">
        <v>21</v>
      </c>
      <c r="C129" s="539"/>
      <c r="D129" s="516"/>
      <c r="E129" s="568"/>
      <c r="F129" s="569"/>
      <c r="G129" s="570"/>
      <c r="H129" s="571"/>
    </row>
    <row r="130" spans="1:8" ht="12" customHeight="1">
      <c r="A130" s="558"/>
      <c r="B130" s="559"/>
      <c r="C130" s="544"/>
      <c r="D130" s="572"/>
      <c r="E130" s="573"/>
      <c r="F130" s="574"/>
      <c r="G130" s="575"/>
      <c r="H130" s="576"/>
    </row>
    <row r="131" spans="1:8" ht="12" customHeight="1">
      <c r="A131" s="577"/>
      <c r="B131" s="577"/>
      <c r="C131" s="578"/>
      <c r="D131" s="577"/>
      <c r="E131" s="577"/>
      <c r="F131" s="579"/>
      <c r="G131" s="579"/>
      <c r="H131" s="580"/>
    </row>
    <row r="132" spans="1:8" ht="12" customHeight="1">
      <c r="A132" s="577"/>
      <c r="B132" s="577"/>
      <c r="C132" s="578"/>
      <c r="D132" s="577"/>
      <c r="E132" s="577"/>
      <c r="F132" s="579"/>
      <c r="G132" s="579"/>
      <c r="H132" s="580"/>
    </row>
    <row r="133" spans="1:8" ht="12" customHeight="1">
      <c r="A133" s="581" t="s">
        <v>451</v>
      </c>
      <c r="B133" s="581"/>
      <c r="C133" s="578"/>
      <c r="D133" s="582"/>
      <c r="E133" s="577"/>
      <c r="F133" s="577"/>
      <c r="G133" s="577"/>
      <c r="H133" s="583" t="s">
        <v>347</v>
      </c>
    </row>
    <row r="134" spans="1:8" ht="12" customHeight="1">
      <c r="A134" s="577"/>
      <c r="B134" s="577"/>
      <c r="C134" s="578"/>
      <c r="D134" s="577"/>
      <c r="E134" s="577"/>
      <c r="F134" s="579"/>
      <c r="G134" s="579"/>
      <c r="H134" s="580"/>
    </row>
    <row r="135" spans="1:8" ht="12" customHeight="1">
      <c r="A135" s="526"/>
      <c r="B135" s="527"/>
      <c r="C135" s="528"/>
      <c r="D135" s="529"/>
      <c r="E135" s="526"/>
      <c r="F135" s="530"/>
      <c r="G135" s="530"/>
      <c r="H135" s="531"/>
    </row>
    <row r="136" spans="1:8" ht="12" customHeight="1">
      <c r="A136" s="532" t="s">
        <v>22</v>
      </c>
      <c r="B136" s="533" t="s">
        <v>1</v>
      </c>
      <c r="C136" s="534"/>
      <c r="D136" s="535"/>
      <c r="E136" s="532" t="s">
        <v>2</v>
      </c>
      <c r="F136" s="536" t="s">
        <v>3</v>
      </c>
      <c r="G136" s="536" t="s">
        <v>4</v>
      </c>
      <c r="H136" s="537" t="s">
        <v>5</v>
      </c>
    </row>
    <row r="137" spans="1:8" ht="12" customHeight="1">
      <c r="A137" s="532" t="s">
        <v>23</v>
      </c>
      <c r="B137" s="538"/>
      <c r="C137" s="539"/>
      <c r="D137" s="540"/>
      <c r="E137" s="518"/>
      <c r="F137" s="523"/>
      <c r="G137" s="523"/>
      <c r="H137" s="541"/>
    </row>
    <row r="138" spans="1:8" ht="12" customHeight="1">
      <c r="A138" s="542"/>
      <c r="B138" s="543"/>
      <c r="C138" s="544"/>
      <c r="D138" s="545"/>
      <c r="E138" s="542"/>
      <c r="F138" s="546"/>
      <c r="G138" s="546"/>
      <c r="H138" s="547"/>
    </row>
    <row r="139" spans="1:8" ht="12" customHeight="1">
      <c r="A139" s="548"/>
      <c r="B139" s="549"/>
      <c r="C139" s="528"/>
      <c r="D139" s="563"/>
      <c r="E139" s="563"/>
      <c r="F139" s="565"/>
      <c r="G139" s="566"/>
      <c r="H139" s="567"/>
    </row>
    <row r="140" spans="1:8" ht="12" customHeight="1">
      <c r="A140" s="522"/>
      <c r="B140" s="515" t="s">
        <v>42</v>
      </c>
      <c r="C140" s="539"/>
      <c r="D140" s="516"/>
      <c r="E140" s="516"/>
      <c r="F140" s="516"/>
      <c r="G140" s="570"/>
      <c r="H140" s="584">
        <f>H129</f>
        <v>0</v>
      </c>
    </row>
    <row r="141" spans="1:8" ht="12" customHeight="1">
      <c r="A141" s="558"/>
      <c r="B141" s="559"/>
      <c r="C141" s="544"/>
      <c r="D141" s="572"/>
      <c r="E141" s="572"/>
      <c r="F141" s="574"/>
      <c r="G141" s="575"/>
      <c r="H141" s="576"/>
    </row>
    <row r="142" spans="1:8" ht="12" customHeight="1">
      <c r="A142" s="548"/>
      <c r="B142" s="549"/>
      <c r="C142" s="528"/>
      <c r="D142" s="550"/>
      <c r="E142" s="548"/>
      <c r="F142" s="551"/>
      <c r="G142" s="551"/>
      <c r="H142" s="19">
        <f>IF(OR(AND(F142="Prov",G142="Sum"),(G142="PC Sum")),". . . . . . . . .00",IF(ISERR(F142*G142),"",IF(F142*G142=0,"",ROUND(F142*G142,2))))</f>
      </c>
    </row>
    <row r="143" spans="1:8" ht="12" customHeight="1">
      <c r="A143" s="518"/>
      <c r="B143" s="514"/>
      <c r="C143" s="539"/>
      <c r="D143" s="540"/>
      <c r="E143" s="520"/>
      <c r="F143" s="132"/>
      <c r="G143" s="554"/>
      <c r="H143" s="19"/>
    </row>
    <row r="144" spans="1:8" ht="12" customHeight="1">
      <c r="A144" s="522"/>
      <c r="B144" s="514"/>
      <c r="C144" s="539"/>
      <c r="D144" s="540"/>
      <c r="E144" s="520"/>
      <c r="F144" s="132"/>
      <c r="G144" s="554"/>
      <c r="H144" s="19"/>
    </row>
    <row r="145" spans="1:8" ht="12" customHeight="1">
      <c r="A145" s="522"/>
      <c r="B145" s="515"/>
      <c r="C145" s="539"/>
      <c r="D145" s="517"/>
      <c r="E145" s="520"/>
      <c r="F145" s="132"/>
      <c r="G145" s="554"/>
      <c r="H145" s="19"/>
    </row>
    <row r="146" spans="1:8" ht="12" customHeight="1">
      <c r="A146" s="522"/>
      <c r="B146" s="515"/>
      <c r="C146" s="516"/>
      <c r="D146" s="517"/>
      <c r="E146" s="520"/>
      <c r="F146" s="132"/>
      <c r="G146" s="554"/>
      <c r="H146" s="19"/>
    </row>
    <row r="147" spans="1:8" ht="12" customHeight="1">
      <c r="A147" s="522"/>
      <c r="B147" s="515"/>
      <c r="C147" s="516"/>
      <c r="D147" s="517"/>
      <c r="E147" s="520"/>
      <c r="F147" s="132"/>
      <c r="G147" s="554"/>
      <c r="H147" s="19"/>
    </row>
    <row r="148" spans="1:8" ht="12" customHeight="1">
      <c r="A148" s="522"/>
      <c r="B148" s="515"/>
      <c r="C148" s="516"/>
      <c r="D148" s="517"/>
      <c r="E148" s="520"/>
      <c r="F148" s="132"/>
      <c r="G148" s="554"/>
      <c r="H148" s="19"/>
    </row>
    <row r="149" spans="1:8" ht="12" customHeight="1">
      <c r="A149" s="522"/>
      <c r="B149" s="515"/>
      <c r="C149" s="516"/>
      <c r="D149" s="517"/>
      <c r="E149" s="520"/>
      <c r="F149" s="132"/>
      <c r="G149" s="554"/>
      <c r="H149" s="19"/>
    </row>
    <row r="150" spans="1:8" ht="12" customHeight="1">
      <c r="A150" s="522"/>
      <c r="B150" s="515"/>
      <c r="C150" s="516"/>
      <c r="D150" s="517"/>
      <c r="E150" s="520"/>
      <c r="F150" s="132"/>
      <c r="G150" s="554"/>
      <c r="H150" s="19"/>
    </row>
    <row r="151" spans="1:12" ht="12" customHeight="1">
      <c r="A151" s="522"/>
      <c r="B151" s="592"/>
      <c r="C151" s="539"/>
      <c r="D151" s="593"/>
      <c r="E151" s="520"/>
      <c r="F151" s="132"/>
      <c r="G151" s="554"/>
      <c r="H151" s="19"/>
      <c r="L151" s="629" t="s">
        <v>46</v>
      </c>
    </row>
    <row r="152" spans="1:8" ht="12" customHeight="1">
      <c r="A152" s="522"/>
      <c r="B152" s="515"/>
      <c r="C152" s="539"/>
      <c r="D152" s="593"/>
      <c r="E152" s="520"/>
      <c r="F152" s="132"/>
      <c r="G152" s="554"/>
      <c r="H152" s="19"/>
    </row>
    <row r="153" spans="1:8" ht="12" customHeight="1">
      <c r="A153" s="522"/>
      <c r="B153" s="515"/>
      <c r="C153" s="539"/>
      <c r="D153" s="517"/>
      <c r="E153" s="520"/>
      <c r="F153" s="132"/>
      <c r="G153" s="554"/>
      <c r="H153" s="19"/>
    </row>
    <row r="154" spans="1:8" ht="12" customHeight="1">
      <c r="A154" s="518"/>
      <c r="B154" s="514"/>
      <c r="C154" s="539"/>
      <c r="D154" s="540"/>
      <c r="E154" s="520"/>
      <c r="F154" s="132"/>
      <c r="G154" s="554"/>
      <c r="H154" s="19"/>
    </row>
    <row r="155" spans="1:8" ht="12" customHeight="1">
      <c r="A155" s="522"/>
      <c r="B155" s="514"/>
      <c r="C155" s="539"/>
      <c r="D155" s="540"/>
      <c r="E155" s="520"/>
      <c r="F155" s="132"/>
      <c r="G155" s="554"/>
      <c r="H155" s="19"/>
    </row>
    <row r="156" spans="1:8" ht="12" customHeight="1">
      <c r="A156" s="522"/>
      <c r="B156" s="514"/>
      <c r="C156" s="539"/>
      <c r="D156" s="540"/>
      <c r="E156" s="520"/>
      <c r="F156" s="132"/>
      <c r="G156" s="554"/>
      <c r="H156" s="19"/>
    </row>
    <row r="157" spans="1:8" ht="12" customHeight="1">
      <c r="A157" s="522"/>
      <c r="B157" s="515"/>
      <c r="C157" s="539"/>
      <c r="D157" s="517"/>
      <c r="E157" s="522"/>
      <c r="F157" s="132"/>
      <c r="G157" s="554"/>
      <c r="H157" s="19"/>
    </row>
    <row r="158" spans="1:8" ht="12" customHeight="1">
      <c r="A158" s="522"/>
      <c r="B158" s="515"/>
      <c r="C158" s="539"/>
      <c r="D158" s="517"/>
      <c r="E158" s="522"/>
      <c r="F158" s="132"/>
      <c r="G158" s="554"/>
      <c r="H158" s="19"/>
    </row>
    <row r="159" spans="1:8" ht="12" customHeight="1">
      <c r="A159" s="518"/>
      <c r="B159" s="514"/>
      <c r="C159" s="539"/>
      <c r="D159" s="540"/>
      <c r="E159" s="520"/>
      <c r="F159" s="132"/>
      <c r="G159" s="554"/>
      <c r="H159" s="19"/>
    </row>
    <row r="160" spans="1:8" ht="12" customHeight="1">
      <c r="A160" s="522"/>
      <c r="B160" s="514"/>
      <c r="C160" s="539"/>
      <c r="D160" s="540"/>
      <c r="E160" s="520"/>
      <c r="F160" s="132"/>
      <c r="G160" s="554"/>
      <c r="H160" s="19"/>
    </row>
    <row r="161" spans="1:8" ht="12" customHeight="1">
      <c r="A161" s="518"/>
      <c r="B161" s="514"/>
      <c r="C161" s="539"/>
      <c r="D161" s="517"/>
      <c r="E161" s="520"/>
      <c r="F161" s="132"/>
      <c r="G161" s="554"/>
      <c r="H161" s="19"/>
    </row>
    <row r="162" spans="1:8" ht="12" customHeight="1">
      <c r="A162" s="522"/>
      <c r="B162" s="515"/>
      <c r="C162" s="539"/>
      <c r="D162" s="517"/>
      <c r="E162" s="520"/>
      <c r="F162" s="132"/>
      <c r="G162" s="554"/>
      <c r="H162" s="19"/>
    </row>
    <row r="163" spans="1:8" ht="12" customHeight="1">
      <c r="A163" s="522"/>
      <c r="B163" s="515"/>
      <c r="C163" s="516"/>
      <c r="D163" s="517"/>
      <c r="E163" s="520"/>
      <c r="F163" s="132"/>
      <c r="G163" s="555"/>
      <c r="H163" s="524"/>
    </row>
    <row r="164" spans="1:8" ht="12" customHeight="1">
      <c r="A164" s="522"/>
      <c r="B164" s="515"/>
      <c r="C164" s="516"/>
      <c r="D164" s="517"/>
      <c r="E164" s="520"/>
      <c r="F164" s="132"/>
      <c r="G164" s="554"/>
      <c r="H164" s="19"/>
    </row>
    <row r="165" spans="1:8" ht="12" customHeight="1">
      <c r="A165" s="522"/>
      <c r="B165" s="515"/>
      <c r="C165" s="516"/>
      <c r="D165" s="517"/>
      <c r="E165" s="520"/>
      <c r="F165" s="132"/>
      <c r="G165" s="555"/>
      <c r="H165" s="524"/>
    </row>
    <row r="166" spans="1:8" ht="12" customHeight="1">
      <c r="A166" s="522"/>
      <c r="B166" s="515"/>
      <c r="C166" s="539"/>
      <c r="D166" s="517"/>
      <c r="E166" s="520"/>
      <c r="F166" s="132"/>
      <c r="G166" s="554"/>
      <c r="H166" s="19"/>
    </row>
    <row r="167" spans="1:8" ht="12" customHeight="1">
      <c r="A167" s="522"/>
      <c r="B167" s="515"/>
      <c r="C167" s="539"/>
      <c r="D167" s="517"/>
      <c r="E167" s="520"/>
      <c r="F167" s="132"/>
      <c r="G167" s="554"/>
      <c r="H167" s="19"/>
    </row>
    <row r="168" spans="1:8" ht="12" customHeight="1">
      <c r="A168" s="518"/>
      <c r="B168" s="514"/>
      <c r="C168" s="539"/>
      <c r="D168" s="540"/>
      <c r="E168" s="520"/>
      <c r="F168" s="132"/>
      <c r="G168" s="554"/>
      <c r="H168" s="19"/>
    </row>
    <row r="169" spans="1:8" ht="12" customHeight="1">
      <c r="A169" s="522"/>
      <c r="B169" s="514"/>
      <c r="C169" s="539"/>
      <c r="D169" s="540"/>
      <c r="E169" s="520"/>
      <c r="F169" s="132"/>
      <c r="G169" s="554"/>
      <c r="H169" s="19"/>
    </row>
    <row r="170" spans="1:8" ht="12" customHeight="1">
      <c r="A170" s="522"/>
      <c r="B170" s="515"/>
      <c r="C170" s="539"/>
      <c r="D170" s="517"/>
      <c r="E170" s="520"/>
      <c r="F170" s="132"/>
      <c r="G170" s="554"/>
      <c r="H170" s="19"/>
    </row>
    <row r="171" spans="1:8" ht="12" customHeight="1">
      <c r="A171" s="522"/>
      <c r="B171" s="515"/>
      <c r="C171" s="516"/>
      <c r="D171" s="517"/>
      <c r="E171" s="520"/>
      <c r="F171" s="132"/>
      <c r="G171" s="554"/>
      <c r="H171" s="19"/>
    </row>
    <row r="172" spans="1:8" ht="12" customHeight="1">
      <c r="A172" s="522"/>
      <c r="B172" s="515"/>
      <c r="C172" s="516"/>
      <c r="D172" s="517"/>
      <c r="E172" s="520"/>
      <c r="F172" s="132"/>
      <c r="G172" s="554"/>
      <c r="H172" s="19"/>
    </row>
    <row r="173" spans="1:8" ht="12" customHeight="1">
      <c r="A173" s="522"/>
      <c r="B173" s="515"/>
      <c r="C173" s="516"/>
      <c r="D173" s="517"/>
      <c r="E173" s="520"/>
      <c r="F173" s="132"/>
      <c r="G173" s="554"/>
      <c r="H173" s="19"/>
    </row>
    <row r="174" spans="1:8" ht="12" customHeight="1">
      <c r="A174" s="522"/>
      <c r="B174" s="515"/>
      <c r="C174" s="516"/>
      <c r="D174" s="517"/>
      <c r="E174" s="520"/>
      <c r="F174" s="132"/>
      <c r="G174" s="554"/>
      <c r="H174" s="19"/>
    </row>
    <row r="175" spans="1:8" ht="12" customHeight="1">
      <c r="A175" s="522"/>
      <c r="B175" s="515"/>
      <c r="C175" s="516"/>
      <c r="D175" s="517"/>
      <c r="E175" s="520"/>
      <c r="F175" s="132"/>
      <c r="G175" s="554"/>
      <c r="H175" s="19"/>
    </row>
    <row r="176" spans="1:8" ht="12" customHeight="1">
      <c r="A176" s="522"/>
      <c r="B176" s="592"/>
      <c r="C176" s="539"/>
      <c r="D176" s="593"/>
      <c r="E176" s="520"/>
      <c r="F176" s="132"/>
      <c r="G176" s="554"/>
      <c r="H176" s="19"/>
    </row>
    <row r="177" spans="1:8" ht="12" customHeight="1">
      <c r="A177" s="522"/>
      <c r="B177" s="515"/>
      <c r="C177" s="539"/>
      <c r="D177" s="593"/>
      <c r="E177" s="520"/>
      <c r="F177" s="132"/>
      <c r="G177" s="554"/>
      <c r="H177" s="19"/>
    </row>
    <row r="178" spans="1:8" ht="12" customHeight="1">
      <c r="A178" s="522"/>
      <c r="B178" s="515"/>
      <c r="C178" s="539"/>
      <c r="D178" s="517"/>
      <c r="E178" s="520"/>
      <c r="F178" s="132"/>
      <c r="G178" s="554"/>
      <c r="H178" s="19"/>
    </row>
    <row r="179" spans="1:8" ht="12" customHeight="1">
      <c r="A179" s="518"/>
      <c r="B179" s="514"/>
      <c r="C179" s="539"/>
      <c r="D179" s="540"/>
      <c r="E179" s="520"/>
      <c r="F179" s="132"/>
      <c r="G179" s="554"/>
      <c r="H179" s="19"/>
    </row>
    <row r="180" spans="1:8" ht="12" customHeight="1">
      <c r="A180" s="522"/>
      <c r="B180" s="514"/>
      <c r="C180" s="539"/>
      <c r="D180" s="540"/>
      <c r="E180" s="520"/>
      <c r="F180" s="132"/>
      <c r="G180" s="554"/>
      <c r="H180" s="19"/>
    </row>
    <row r="181" spans="1:8" ht="12" customHeight="1">
      <c r="A181" s="522"/>
      <c r="B181" s="514"/>
      <c r="C181" s="539"/>
      <c r="D181" s="540"/>
      <c r="E181" s="520"/>
      <c r="F181" s="132"/>
      <c r="G181" s="555"/>
      <c r="H181" s="524"/>
    </row>
    <row r="182" spans="1:8" ht="12" customHeight="1">
      <c r="A182" s="522"/>
      <c r="B182" s="515"/>
      <c r="C182" s="539"/>
      <c r="D182" s="517"/>
      <c r="E182" s="522"/>
      <c r="F182" s="132"/>
      <c r="G182" s="554"/>
      <c r="H182" s="19"/>
    </row>
    <row r="183" spans="1:8" ht="12" customHeight="1">
      <c r="A183" s="522"/>
      <c r="B183" s="515"/>
      <c r="C183" s="539"/>
      <c r="D183" s="517"/>
      <c r="E183" s="522"/>
      <c r="F183" s="132"/>
      <c r="G183" s="554"/>
      <c r="H183" s="19"/>
    </row>
    <row r="184" spans="1:8" ht="12" customHeight="1">
      <c r="A184" s="518"/>
      <c r="B184" s="514"/>
      <c r="C184" s="539"/>
      <c r="D184" s="540"/>
      <c r="E184" s="520"/>
      <c r="F184" s="132"/>
      <c r="G184" s="554"/>
      <c r="H184" s="19"/>
    </row>
    <row r="185" spans="1:8" ht="12" customHeight="1">
      <c r="A185" s="522"/>
      <c r="B185" s="514"/>
      <c r="C185" s="539"/>
      <c r="D185" s="540"/>
      <c r="E185" s="520"/>
      <c r="F185" s="132"/>
      <c r="G185" s="555"/>
      <c r="H185" s="524"/>
    </row>
    <row r="186" spans="1:8" ht="12" customHeight="1">
      <c r="A186" s="522"/>
      <c r="B186" s="515"/>
      <c r="C186" s="516"/>
      <c r="D186" s="517"/>
      <c r="E186" s="520"/>
      <c r="F186" s="132"/>
      <c r="G186" s="554"/>
      <c r="H186" s="19"/>
    </row>
    <row r="187" spans="1:8" ht="12" customHeight="1">
      <c r="A187" s="522"/>
      <c r="B187" s="515"/>
      <c r="C187" s="516"/>
      <c r="D187" s="517"/>
      <c r="E187" s="520"/>
      <c r="F187" s="132"/>
      <c r="G187" s="554"/>
      <c r="H187" s="19"/>
    </row>
    <row r="188" spans="1:8" ht="12" customHeight="1">
      <c r="A188" s="522"/>
      <c r="B188" s="515"/>
      <c r="C188" s="516"/>
      <c r="D188" s="517"/>
      <c r="E188" s="520"/>
      <c r="F188" s="132"/>
      <c r="G188" s="554"/>
      <c r="H188" s="19"/>
    </row>
    <row r="189" spans="1:8" ht="12" customHeight="1">
      <c r="A189" s="522"/>
      <c r="B189" s="515"/>
      <c r="C189" s="516"/>
      <c r="D189" s="517"/>
      <c r="E189" s="520"/>
      <c r="F189" s="132"/>
      <c r="G189" s="554"/>
      <c r="H189" s="19"/>
    </row>
    <row r="190" spans="1:8" ht="12" customHeight="1">
      <c r="A190" s="522"/>
      <c r="B190" s="515"/>
      <c r="C190" s="516"/>
      <c r="D190" s="517"/>
      <c r="E190" s="520"/>
      <c r="F190" s="132"/>
      <c r="G190" s="554"/>
      <c r="H190" s="19"/>
    </row>
    <row r="191" spans="1:8" ht="12" customHeight="1">
      <c r="A191" s="522"/>
      <c r="B191" s="515"/>
      <c r="C191" s="539"/>
      <c r="D191" s="553"/>
      <c r="E191" s="520"/>
      <c r="F191" s="132"/>
      <c r="G191" s="554"/>
      <c r="H191" s="19">
        <f>IF(OR(AND(F191="Prov",G191="Sum"),(G191="PC Sum")),". . . . . . . . .00",IF(ISERR(F191*G191),"",IF(F191*G191=0,"",ROUND(F191*G191,2))))</f>
      </c>
    </row>
    <row r="192" spans="1:8" ht="12" customHeight="1">
      <c r="A192" s="558"/>
      <c r="B192" s="559"/>
      <c r="C192" s="544"/>
      <c r="D192" s="560"/>
      <c r="E192" s="561"/>
      <c r="F192" s="562"/>
      <c r="G192" s="562"/>
      <c r="H192" s="19">
        <f>IF(OR(AND(F192="Prov",G192="Sum"),(G192="PC Sum")),". . . . . . . . .00",IF(ISERR(F192*G192),"",IF(F192*G192=0,"",ROUND(F192*G192,2))))</f>
      </c>
    </row>
    <row r="193" spans="1:8" ht="12" customHeight="1">
      <c r="A193" s="548"/>
      <c r="B193" s="549"/>
      <c r="C193" s="528"/>
      <c r="D193" s="563"/>
      <c r="E193" s="564"/>
      <c r="F193" s="565"/>
      <c r="G193" s="566"/>
      <c r="H193" s="567"/>
    </row>
    <row r="194" spans="1:8" ht="12" customHeight="1">
      <c r="A194" s="522" t="s">
        <v>209</v>
      </c>
      <c r="B194" s="515" t="s">
        <v>450</v>
      </c>
      <c r="C194" s="539"/>
      <c r="D194" s="516"/>
      <c r="E194" s="568"/>
      <c r="F194" s="569"/>
      <c r="G194" s="570"/>
      <c r="H194" s="571">
        <f>SUM(H140:H192)</f>
        <v>0</v>
      </c>
    </row>
    <row r="195" spans="1:8" ht="12" customHeight="1">
      <c r="A195" s="558"/>
      <c r="B195" s="559"/>
      <c r="C195" s="544"/>
      <c r="D195" s="572"/>
      <c r="E195" s="573"/>
      <c r="F195" s="574"/>
      <c r="G195" s="575"/>
      <c r="H195" s="576"/>
    </row>
    <row r="196" spans="1:8" ht="12" customHeight="1">
      <c r="A196" s="594"/>
      <c r="B196" s="577"/>
      <c r="C196" s="578"/>
      <c r="D196" s="577"/>
      <c r="E196" s="595"/>
      <c r="F196" s="579"/>
      <c r="G196" s="579"/>
      <c r="H196" s="580"/>
    </row>
    <row r="197" spans="1:8" ht="12" customHeight="1">
      <c r="A197" s="577"/>
      <c r="B197" s="577"/>
      <c r="C197" s="578"/>
      <c r="D197" s="577"/>
      <c r="E197" s="577"/>
      <c r="F197" s="579"/>
      <c r="G197" s="579"/>
      <c r="H197" s="580"/>
    </row>
    <row r="198" spans="1:8" ht="12" customHeight="1">
      <c r="A198" s="581" t="s">
        <v>451</v>
      </c>
      <c r="B198" s="581"/>
      <c r="C198" s="578"/>
      <c r="D198" s="596"/>
      <c r="E198" s="577"/>
      <c r="F198" s="577"/>
      <c r="G198" s="577"/>
      <c r="H198" s="583" t="s">
        <v>347</v>
      </c>
    </row>
    <row r="199" spans="1:8" ht="12" customHeight="1">
      <c r="A199" s="577"/>
      <c r="B199" s="577"/>
      <c r="C199" s="578"/>
      <c r="D199" s="577"/>
      <c r="E199" s="577"/>
      <c r="F199" s="579"/>
      <c r="G199" s="579"/>
      <c r="H199" s="580"/>
    </row>
    <row r="200" spans="1:8" ht="12" customHeight="1">
      <c r="A200" s="526"/>
      <c r="B200" s="527"/>
      <c r="C200" s="528"/>
      <c r="D200" s="529"/>
      <c r="E200" s="526"/>
      <c r="F200" s="530"/>
      <c r="G200" s="530"/>
      <c r="H200" s="531"/>
    </row>
    <row r="201" spans="1:8" ht="12" customHeight="1">
      <c r="A201" s="532" t="s">
        <v>22</v>
      </c>
      <c r="B201" s="533" t="s">
        <v>1</v>
      </c>
      <c r="C201" s="534"/>
      <c r="D201" s="535"/>
      <c r="E201" s="532" t="s">
        <v>2</v>
      </c>
      <c r="F201" s="536" t="s">
        <v>3</v>
      </c>
      <c r="G201" s="536" t="s">
        <v>4</v>
      </c>
      <c r="H201" s="537" t="s">
        <v>5</v>
      </c>
    </row>
    <row r="202" spans="1:8" ht="12" customHeight="1">
      <c r="A202" s="532" t="s">
        <v>23</v>
      </c>
      <c r="B202" s="538"/>
      <c r="C202" s="539"/>
      <c r="D202" s="540"/>
      <c r="E202" s="518"/>
      <c r="F202" s="523"/>
      <c r="G202" s="523"/>
      <c r="H202" s="541"/>
    </row>
    <row r="203" spans="1:8" ht="12" customHeight="1">
      <c r="A203" s="542"/>
      <c r="B203" s="543"/>
      <c r="C203" s="544"/>
      <c r="D203" s="545"/>
      <c r="E203" s="542"/>
      <c r="F203" s="546"/>
      <c r="G203" s="546"/>
      <c r="H203" s="547"/>
    </row>
    <row r="204" spans="1:8" ht="12" customHeight="1">
      <c r="A204" s="548"/>
      <c r="B204" s="549"/>
      <c r="C204" s="528"/>
      <c r="D204" s="563"/>
      <c r="E204" s="563"/>
      <c r="F204" s="565"/>
      <c r="G204" s="566"/>
      <c r="H204" s="567"/>
    </row>
    <row r="205" spans="1:8" ht="12" customHeight="1">
      <c r="A205" s="522"/>
      <c r="B205" s="515" t="s">
        <v>42</v>
      </c>
      <c r="C205" s="539"/>
      <c r="D205" s="516"/>
      <c r="E205" s="516"/>
      <c r="F205" s="516"/>
      <c r="G205" s="570"/>
      <c r="H205" s="584">
        <f>H194</f>
        <v>0</v>
      </c>
    </row>
    <row r="206" spans="1:8" ht="12" customHeight="1">
      <c r="A206" s="558"/>
      <c r="B206" s="559"/>
      <c r="C206" s="544"/>
      <c r="D206" s="572"/>
      <c r="E206" s="572"/>
      <c r="F206" s="574"/>
      <c r="G206" s="575"/>
      <c r="H206" s="576"/>
    </row>
    <row r="207" spans="1:8" ht="12" customHeight="1">
      <c r="A207" s="548"/>
      <c r="B207" s="549"/>
      <c r="C207" s="528"/>
      <c r="D207" s="550"/>
      <c r="E207" s="548"/>
      <c r="F207" s="551"/>
      <c r="G207" s="551"/>
      <c r="H207" s="19">
        <f>IF(OR(AND(F207="Prov",G207="Sum"),(G207="PC Sum")),". . . . . . . . .00",IF(ISERR(F207*G207),"",IF(F207*G207=0,"",ROUND(F207*G207,2))))</f>
      </c>
    </row>
    <row r="208" spans="1:8" ht="12" customHeight="1">
      <c r="A208" s="522"/>
      <c r="B208" s="592" t="s">
        <v>185</v>
      </c>
      <c r="C208" s="539"/>
      <c r="D208" s="593"/>
      <c r="E208" s="520"/>
      <c r="F208" s="132"/>
      <c r="G208" s="521"/>
      <c r="H208" s="19"/>
    </row>
    <row r="209" spans="1:8" ht="12" customHeight="1">
      <c r="A209" s="522"/>
      <c r="B209" s="515" t="s">
        <v>464</v>
      </c>
      <c r="C209" s="539"/>
      <c r="D209" s="517"/>
      <c r="E209" s="520"/>
      <c r="F209" s="132"/>
      <c r="G209" s="521"/>
      <c r="H209" s="19"/>
    </row>
    <row r="210" spans="1:8" ht="12" customHeight="1">
      <c r="A210" s="522"/>
      <c r="B210" s="515"/>
      <c r="C210" s="539"/>
      <c r="D210" s="517"/>
      <c r="E210" s="520"/>
      <c r="F210" s="132"/>
      <c r="G210" s="521"/>
      <c r="H210" s="19"/>
    </row>
    <row r="211" spans="1:8" ht="12" customHeight="1">
      <c r="A211" s="518" t="s">
        <v>465</v>
      </c>
      <c r="B211" s="514" t="s">
        <v>186</v>
      </c>
      <c r="C211" s="539"/>
      <c r="D211" s="540"/>
      <c r="E211" s="520" t="s">
        <v>52</v>
      </c>
      <c r="F211" s="132">
        <v>8000</v>
      </c>
      <c r="G211" s="523">
        <v>5.5</v>
      </c>
      <c r="H211" s="524">
        <f>IF(OR(AND(F211="Prov",G211="Sum"),(G211="PC Sum")),". . . . . . . . .00",IF(ISERR(F211*G211),"",IF(F211*G211=0,"",ROUND(F211*G211,2))))</f>
        <v>44000</v>
      </c>
    </row>
    <row r="212" spans="1:8" ht="12" customHeight="1">
      <c r="A212" s="522"/>
      <c r="B212" s="515"/>
      <c r="C212" s="539"/>
      <c r="D212" s="517"/>
      <c r="E212" s="522"/>
      <c r="F212" s="132"/>
      <c r="G212" s="521"/>
      <c r="H212" s="19"/>
    </row>
    <row r="213" spans="1:8" ht="12" customHeight="1">
      <c r="A213" s="522"/>
      <c r="B213" s="515"/>
      <c r="C213" s="539"/>
      <c r="D213" s="517"/>
      <c r="E213" s="522"/>
      <c r="F213" s="132"/>
      <c r="G213" s="521"/>
      <c r="H213" s="19"/>
    </row>
    <row r="214" spans="1:8" ht="12" customHeight="1">
      <c r="A214" s="518" t="s">
        <v>466</v>
      </c>
      <c r="B214" s="514" t="s">
        <v>187</v>
      </c>
      <c r="C214" s="539"/>
      <c r="D214" s="517"/>
      <c r="E214" s="520"/>
      <c r="F214" s="132"/>
      <c r="G214" s="521"/>
      <c r="H214" s="19"/>
    </row>
    <row r="215" spans="1:8" ht="12" customHeight="1">
      <c r="A215" s="522"/>
      <c r="B215" s="515"/>
      <c r="C215" s="539"/>
      <c r="D215" s="517"/>
      <c r="E215" s="520"/>
      <c r="F215" s="132"/>
      <c r="G215" s="521"/>
      <c r="H215" s="19"/>
    </row>
    <row r="216" spans="1:8" ht="12" customHeight="1">
      <c r="A216" s="522"/>
      <c r="B216" s="515" t="s">
        <v>15</v>
      </c>
      <c r="C216" s="516" t="s">
        <v>467</v>
      </c>
      <c r="D216" s="517"/>
      <c r="E216" s="520" t="s">
        <v>100</v>
      </c>
      <c r="F216" s="597">
        <v>1</v>
      </c>
      <c r="G216" s="541">
        <v>10500</v>
      </c>
      <c r="H216" s="19">
        <f>IF(OR(AND(F216="Prov",G216="Sum"),(G216="PC Sum")),". . . . . . . . .00",IF(ISERR(F216*G216),"",IF(F216*G216=0,"",ROUND(F216*G216,2))))</f>
        <v>10500</v>
      </c>
    </row>
    <row r="217" spans="1:8" ht="12" customHeight="1">
      <c r="A217" s="522"/>
      <c r="B217" s="515"/>
      <c r="C217" s="516"/>
      <c r="D217" s="517"/>
      <c r="E217" s="520"/>
      <c r="F217" s="597"/>
      <c r="G217" s="541"/>
      <c r="H217" s="19"/>
    </row>
    <row r="218" spans="1:8" ht="12" customHeight="1">
      <c r="A218" s="522"/>
      <c r="B218" s="515" t="s">
        <v>16</v>
      </c>
      <c r="C218" s="516" t="s">
        <v>188</v>
      </c>
      <c r="D218" s="517"/>
      <c r="E218" s="520" t="s">
        <v>100</v>
      </c>
      <c r="F218" s="597">
        <v>3.5</v>
      </c>
      <c r="G218" s="541">
        <v>10500</v>
      </c>
      <c r="H218" s="19">
        <f>IF(OR(AND(F218="Prov",G218="Sum"),(G218="PC Sum")),". . . . . . . . .00",IF(ISERR(F218*G218),"",IF(F218*G218=0,"",ROUND(F218*G218,2))))</f>
        <v>36750</v>
      </c>
    </row>
    <row r="219" spans="1:8" ht="12" customHeight="1">
      <c r="A219" s="522"/>
      <c r="B219" s="515"/>
      <c r="C219" s="516"/>
      <c r="D219" s="517"/>
      <c r="E219" s="520"/>
      <c r="F219" s="597"/>
      <c r="G219" s="541"/>
      <c r="H219" s="19"/>
    </row>
    <row r="220" spans="1:8" ht="12" customHeight="1">
      <c r="A220" s="522"/>
      <c r="B220" s="515" t="s">
        <v>17</v>
      </c>
      <c r="C220" s="516" t="s">
        <v>189</v>
      </c>
      <c r="D220" s="517"/>
      <c r="E220" s="520" t="s">
        <v>100</v>
      </c>
      <c r="F220" s="597">
        <v>1</v>
      </c>
      <c r="G220" s="541">
        <v>10500</v>
      </c>
      <c r="H220" s="19">
        <f>IF(OR(AND(F220="Prov",G220="Sum"),(G220="PC Sum")),". . . . . . . . .00",IF(ISERR(F220*G220),"",IF(F220*G220=0,"",ROUND(F220*G220,2))))</f>
        <v>10500</v>
      </c>
    </row>
    <row r="221" spans="1:8" ht="12" customHeight="1">
      <c r="A221" s="522"/>
      <c r="B221" s="515"/>
      <c r="C221" s="516"/>
      <c r="D221" s="517"/>
      <c r="E221" s="520"/>
      <c r="F221" s="597"/>
      <c r="G221" s="521"/>
      <c r="H221" s="19"/>
    </row>
    <row r="222" spans="1:8" ht="12" customHeight="1">
      <c r="A222" s="522"/>
      <c r="B222" s="592"/>
      <c r="C222" s="539"/>
      <c r="D222" s="593"/>
      <c r="E222" s="520"/>
      <c r="F222" s="521"/>
      <c r="G222" s="521"/>
      <c r="H222" s="19"/>
    </row>
    <row r="223" spans="1:8" ht="12" customHeight="1">
      <c r="A223" s="522"/>
      <c r="B223" s="592"/>
      <c r="C223" s="539"/>
      <c r="D223" s="593"/>
      <c r="E223" s="520"/>
      <c r="F223" s="521"/>
      <c r="G223" s="521"/>
      <c r="H223" s="19"/>
    </row>
    <row r="224" spans="1:8" ht="12" customHeight="1">
      <c r="A224" s="522"/>
      <c r="B224" s="592"/>
      <c r="C224" s="539"/>
      <c r="D224" s="593"/>
      <c r="E224" s="520"/>
      <c r="F224" s="521"/>
      <c r="G224" s="521"/>
      <c r="H224" s="19"/>
    </row>
    <row r="225" spans="1:8" ht="12" customHeight="1">
      <c r="A225" s="522"/>
      <c r="B225" s="592"/>
      <c r="C225" s="539"/>
      <c r="D225" s="593"/>
      <c r="E225" s="520"/>
      <c r="F225" s="521"/>
      <c r="G225" s="521"/>
      <c r="H225" s="19"/>
    </row>
    <row r="226" spans="1:8" ht="12" customHeight="1">
      <c r="A226" s="522"/>
      <c r="B226" s="592"/>
      <c r="C226" s="539"/>
      <c r="D226" s="593"/>
      <c r="E226" s="520"/>
      <c r="F226" s="521"/>
      <c r="G226" s="521"/>
      <c r="H226" s="19"/>
    </row>
    <row r="227" spans="1:8" ht="12" customHeight="1">
      <c r="A227" s="522"/>
      <c r="B227" s="592"/>
      <c r="C227" s="539"/>
      <c r="D227" s="517"/>
      <c r="E227" s="520"/>
      <c r="F227" s="521"/>
      <c r="G227" s="521"/>
      <c r="H227" s="19"/>
    </row>
    <row r="228" spans="1:8" ht="12" customHeight="1">
      <c r="A228" s="522"/>
      <c r="B228" s="515"/>
      <c r="C228" s="539"/>
      <c r="D228" s="517"/>
      <c r="E228" s="520"/>
      <c r="F228" s="521"/>
      <c r="G228" s="521"/>
      <c r="H228" s="19"/>
    </row>
    <row r="229" spans="1:8" ht="12" customHeight="1">
      <c r="A229" s="522"/>
      <c r="B229" s="515"/>
      <c r="C229" s="539"/>
      <c r="D229" s="517"/>
      <c r="E229" s="520"/>
      <c r="F229" s="521"/>
      <c r="G229" s="521"/>
      <c r="H229" s="19"/>
    </row>
    <row r="230" spans="1:8" ht="12" customHeight="1">
      <c r="A230" s="518"/>
      <c r="B230" s="514"/>
      <c r="C230" s="519"/>
      <c r="D230" s="540"/>
      <c r="E230" s="520"/>
      <c r="F230" s="521"/>
      <c r="G230" s="521"/>
      <c r="H230" s="19"/>
    </row>
    <row r="231" spans="1:8" ht="12" customHeight="1">
      <c r="A231" s="522"/>
      <c r="B231" s="515"/>
      <c r="C231" s="516"/>
      <c r="D231" s="517"/>
      <c r="E231" s="520"/>
      <c r="F231" s="132"/>
      <c r="G231" s="521"/>
      <c r="H231" s="19"/>
    </row>
    <row r="232" spans="1:8" ht="12" customHeight="1">
      <c r="A232" s="522"/>
      <c r="B232" s="515"/>
      <c r="C232" s="516"/>
      <c r="D232" s="517"/>
      <c r="E232" s="520"/>
      <c r="F232" s="132"/>
      <c r="G232" s="521"/>
      <c r="H232" s="19"/>
    </row>
    <row r="233" spans="1:8" ht="12" customHeight="1">
      <c r="A233" s="522"/>
      <c r="B233" s="515"/>
      <c r="C233" s="516"/>
      <c r="D233" s="517"/>
      <c r="E233" s="520"/>
      <c r="F233" s="132"/>
      <c r="G233" s="554"/>
      <c r="H233" s="19"/>
    </row>
    <row r="234" spans="1:8" ht="12" customHeight="1">
      <c r="A234" s="522"/>
      <c r="B234" s="515"/>
      <c r="C234" s="516"/>
      <c r="D234" s="517"/>
      <c r="E234" s="520"/>
      <c r="F234" s="132"/>
      <c r="G234" s="554"/>
      <c r="H234" s="19">
        <f>IF(OR(AND(F234="Prov",G234="Sum"),(G234="PC Sum")),". . . . . . . . .00",IF(ISERR(F234*G234),"",IF(F234*G234=0,"",ROUND(F234*G234,2))))</f>
      </c>
    </row>
    <row r="235" spans="1:8" ht="12" customHeight="1">
      <c r="A235" s="522"/>
      <c r="B235" s="515"/>
      <c r="C235" s="539"/>
      <c r="D235" s="517"/>
      <c r="E235" s="520"/>
      <c r="F235" s="132"/>
      <c r="G235" s="554"/>
      <c r="H235" s="19">
        <f>IF(OR(AND(F235="Prov",G235="Sum"),(G235="PC Sum")),". . . . . . . . .00",IF(ISERR(F235*G235),"",IF(F235*G235=0,"",ROUND(F235*G235,2))))</f>
      </c>
    </row>
    <row r="236" spans="1:8" ht="12" customHeight="1">
      <c r="A236" s="522"/>
      <c r="B236" s="515"/>
      <c r="C236" s="539"/>
      <c r="D236" s="517"/>
      <c r="E236" s="520"/>
      <c r="F236" s="132"/>
      <c r="G236" s="554"/>
      <c r="H236" s="19">
        <f>IF(OR(AND(F236="Prov",G236="Sum"),(G236="PC Sum")),". . . . . . . . .00",IF(ISERR(F236*G236),"",IF(F236*G236=0,"",ROUND(F236*G236,2))))</f>
      </c>
    </row>
    <row r="237" spans="1:8" ht="12" customHeight="1">
      <c r="A237" s="518"/>
      <c r="B237" s="514"/>
      <c r="C237" s="519"/>
      <c r="D237" s="540"/>
      <c r="E237" s="520"/>
      <c r="F237" s="132"/>
      <c r="G237" s="554"/>
      <c r="H237" s="19">
        <f>IF(OR(AND(F237="Prov",G237="Sum"),(G237="PC Sum")),". . . . . . . . .00",IF(ISERR(F237*G237),"",IF(F237*G237=0,"",ROUND(F237*G237,2))))</f>
      </c>
    </row>
    <row r="238" spans="1:8" ht="12" customHeight="1">
      <c r="A238" s="522"/>
      <c r="B238" s="514"/>
      <c r="C238" s="516"/>
      <c r="D238" s="517"/>
      <c r="E238" s="520"/>
      <c r="F238" s="132"/>
      <c r="G238" s="554"/>
      <c r="H238" s="19"/>
    </row>
    <row r="239" spans="1:8" ht="12" customHeight="1">
      <c r="A239" s="522"/>
      <c r="B239" s="514"/>
      <c r="C239" s="516"/>
      <c r="D239" s="517"/>
      <c r="E239" s="520"/>
      <c r="F239" s="132"/>
      <c r="G239" s="554"/>
      <c r="H239" s="19"/>
    </row>
    <row r="240" spans="1:8" ht="12" customHeight="1">
      <c r="A240" s="522"/>
      <c r="B240" s="515"/>
      <c r="C240" s="516"/>
      <c r="D240" s="517"/>
      <c r="E240" s="520"/>
      <c r="F240" s="132"/>
      <c r="G240" s="554"/>
      <c r="H240" s="19"/>
    </row>
    <row r="241" spans="1:8" ht="12" customHeight="1">
      <c r="A241" s="522"/>
      <c r="B241" s="515"/>
      <c r="C241" s="516"/>
      <c r="D241" s="517"/>
      <c r="E241" s="520"/>
      <c r="F241" s="132"/>
      <c r="G241" s="554"/>
      <c r="H241" s="19"/>
    </row>
    <row r="242" spans="1:8" ht="12" customHeight="1">
      <c r="A242" s="522"/>
      <c r="B242" s="515"/>
      <c r="C242" s="516"/>
      <c r="D242" s="517"/>
      <c r="E242" s="520"/>
      <c r="F242" s="132"/>
      <c r="G242" s="554"/>
      <c r="H242" s="19"/>
    </row>
    <row r="243" spans="1:8" ht="12" customHeight="1">
      <c r="A243" s="522"/>
      <c r="B243" s="515"/>
      <c r="C243" s="516"/>
      <c r="D243" s="517"/>
      <c r="E243" s="520"/>
      <c r="F243" s="132"/>
      <c r="G243" s="554"/>
      <c r="H243" s="19"/>
    </row>
    <row r="244" spans="1:8" ht="12" customHeight="1">
      <c r="A244" s="522"/>
      <c r="B244" s="515"/>
      <c r="C244" s="516"/>
      <c r="D244" s="517"/>
      <c r="E244" s="520"/>
      <c r="F244" s="132"/>
      <c r="G244" s="554"/>
      <c r="H244" s="19"/>
    </row>
    <row r="245" spans="1:8" ht="12" customHeight="1">
      <c r="A245" s="518"/>
      <c r="B245" s="514"/>
      <c r="C245" s="519"/>
      <c r="D245" s="540"/>
      <c r="E245" s="520"/>
      <c r="F245" s="132"/>
      <c r="G245" s="554"/>
      <c r="H245" s="19"/>
    </row>
    <row r="246" spans="1:8" ht="12" customHeight="1">
      <c r="A246" s="522"/>
      <c r="B246" s="515"/>
      <c r="C246" s="516"/>
      <c r="D246" s="517"/>
      <c r="E246" s="520"/>
      <c r="F246" s="132"/>
      <c r="G246" s="554"/>
      <c r="H246" s="19"/>
    </row>
    <row r="247" spans="1:8" ht="12" customHeight="1">
      <c r="A247" s="522"/>
      <c r="B247" s="515"/>
      <c r="C247" s="516"/>
      <c r="D247" s="517"/>
      <c r="E247" s="520"/>
      <c r="F247" s="132"/>
      <c r="G247" s="554"/>
      <c r="H247" s="19"/>
    </row>
    <row r="248" spans="1:8" ht="12" customHeight="1">
      <c r="A248" s="522"/>
      <c r="B248" s="515"/>
      <c r="C248" s="516"/>
      <c r="D248" s="517"/>
      <c r="E248" s="520"/>
      <c r="F248" s="132"/>
      <c r="G248" s="554"/>
      <c r="H248" s="19"/>
    </row>
    <row r="249" spans="1:8" ht="12" customHeight="1">
      <c r="A249" s="522"/>
      <c r="B249" s="515"/>
      <c r="C249" s="516"/>
      <c r="D249" s="517"/>
      <c r="E249" s="520"/>
      <c r="F249" s="132"/>
      <c r="G249" s="554"/>
      <c r="H249" s="19">
        <f>IF(OR(AND(F249="Prov",G249="Sum"),(G249="PC Sum")),". . . . . . . . .00",IF(ISERR(F249*G249),"",IF(F249*G249=0,"",ROUND(F249*G249,2))))</f>
      </c>
    </row>
    <row r="250" spans="1:8" ht="12" customHeight="1">
      <c r="A250" s="522"/>
      <c r="B250" s="515"/>
      <c r="C250" s="516"/>
      <c r="D250" s="517"/>
      <c r="E250" s="520"/>
      <c r="F250" s="132"/>
      <c r="G250" s="554"/>
      <c r="H250" s="19">
        <f>IF(OR(AND(F250="Prov",G250="Sum"),(G250="PC Sum")),". . . . . . . . .00",IF(ISERR(F250*G250),"",IF(F250*G250=0,"",ROUND(F250*G250,2))))</f>
      </c>
    </row>
    <row r="251" spans="1:8" ht="12" customHeight="1">
      <c r="A251" s="522"/>
      <c r="B251" s="515"/>
      <c r="C251" s="516"/>
      <c r="D251" s="517"/>
      <c r="E251" s="520"/>
      <c r="F251" s="132"/>
      <c r="G251" s="554"/>
      <c r="H251" s="19"/>
    </row>
    <row r="252" spans="1:8" ht="12" customHeight="1">
      <c r="A252" s="518"/>
      <c r="B252" s="514"/>
      <c r="C252" s="539"/>
      <c r="D252" s="517"/>
      <c r="E252" s="520"/>
      <c r="F252" s="132"/>
      <c r="G252" s="554"/>
      <c r="H252" s="19"/>
    </row>
    <row r="253" spans="1:8" ht="12" customHeight="1">
      <c r="A253" s="518"/>
      <c r="B253" s="514"/>
      <c r="C253" s="539"/>
      <c r="D253" s="517"/>
      <c r="E253" s="520"/>
      <c r="F253" s="132"/>
      <c r="G253" s="554"/>
      <c r="H253" s="19"/>
    </row>
    <row r="254" spans="1:8" ht="12" customHeight="1">
      <c r="A254" s="522"/>
      <c r="B254" s="515"/>
      <c r="C254" s="539"/>
      <c r="D254" s="517"/>
      <c r="E254" s="520"/>
      <c r="F254" s="132"/>
      <c r="G254" s="554"/>
      <c r="H254" s="19"/>
    </row>
    <row r="255" spans="1:8" ht="12" customHeight="1">
      <c r="A255" s="518"/>
      <c r="B255" s="514"/>
      <c r="C255" s="539"/>
      <c r="D255" s="540"/>
      <c r="E255" s="520"/>
      <c r="F255" s="132"/>
      <c r="G255" s="554"/>
      <c r="H255" s="19"/>
    </row>
    <row r="256" spans="1:8" ht="12" customHeight="1">
      <c r="A256" s="522"/>
      <c r="B256" s="515"/>
      <c r="C256" s="539"/>
      <c r="D256" s="517"/>
      <c r="E256" s="520"/>
      <c r="F256" s="132"/>
      <c r="G256" s="554"/>
      <c r="H256" s="19"/>
    </row>
    <row r="257" spans="1:8" ht="12" customHeight="1">
      <c r="A257" s="518"/>
      <c r="B257" s="514"/>
      <c r="C257" s="539"/>
      <c r="D257" s="540"/>
      <c r="E257" s="520"/>
      <c r="F257" s="562"/>
      <c r="G257" s="562"/>
      <c r="H257" s="19">
        <f>IF(OR(AND(F257="Prov",G257="Sum"),(G257="PC Sum")),". . . . . . . . .00",IF(ISERR(F257*G257),"",IF(F257*G257=0,"",ROUND(F257*G257,2))))</f>
      </c>
    </row>
    <row r="258" spans="1:8" ht="12" customHeight="1">
      <c r="A258" s="548"/>
      <c r="B258" s="549"/>
      <c r="C258" s="528"/>
      <c r="D258" s="563"/>
      <c r="E258" s="564"/>
      <c r="F258" s="565"/>
      <c r="G258" s="566"/>
      <c r="H258" s="567"/>
    </row>
    <row r="259" spans="1:8" ht="12" customHeight="1">
      <c r="A259" s="518" t="s">
        <v>209</v>
      </c>
      <c r="B259" s="514" t="s">
        <v>21</v>
      </c>
      <c r="C259" s="539"/>
      <c r="D259" s="516"/>
      <c r="E259" s="568"/>
      <c r="F259" s="569"/>
      <c r="G259" s="570"/>
      <c r="H259" s="571">
        <f>SUM(H205:H257)</f>
        <v>101750</v>
      </c>
    </row>
    <row r="260" spans="1:8" ht="12" customHeight="1">
      <c r="A260" s="558"/>
      <c r="B260" s="559"/>
      <c r="C260" s="544"/>
      <c r="D260" s="572"/>
      <c r="E260" s="573"/>
      <c r="F260" s="574"/>
      <c r="G260" s="575"/>
      <c r="H260" s="576"/>
    </row>
  </sheetData>
  <sheetProtection/>
  <mergeCells count="2">
    <mergeCell ref="A1:H1"/>
    <mergeCell ref="A2:H2"/>
  </mergeCells>
  <printOptions horizontalCentered="1" verticalCentered="1"/>
  <pageMargins left="0.584375" right="0.265625" top="0.7086" bottom="0.6748" header="0.3937" footer="0.6748"/>
  <pageSetup firstPageNumber="88" useFirstPageNumber="1" orientation="portrait" paperSize="9" scale="82" r:id="rId1"/>
  <rowBreaks count="3" manualBreakCount="3">
    <brk id="66" max="7" man="1"/>
    <brk id="131" max="7" man="1"/>
    <brk id="19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12">
      <selection activeCell="G65" sqref="G65"/>
    </sheetView>
  </sheetViews>
  <sheetFormatPr defaultColWidth="11.10546875" defaultRowHeight="12" customHeight="1"/>
  <cols>
    <col min="1" max="1" width="7.77734375" style="2" customWidth="1"/>
    <col min="2" max="3" width="3.77734375" style="2" customWidth="1"/>
    <col min="4" max="4" width="29.5546875" style="2" customWidth="1"/>
    <col min="5" max="5" width="9.99609375" style="3" customWidth="1"/>
    <col min="6" max="7" width="8.77734375" style="5" customWidth="1"/>
    <col min="8" max="8" width="12.77734375" style="55" customWidth="1"/>
    <col min="9" max="9" width="6.5546875" style="86" customWidth="1"/>
    <col min="10" max="16384" width="11.10546875" style="86" customWidth="1"/>
  </cols>
  <sheetData>
    <row r="1" spans="1:8" s="2" customFormat="1" ht="17.25" customHeight="1">
      <c r="A1" s="681" t="str">
        <f>'3300'!A1:H1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'3300'!A2:H2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13" s="2" customFormat="1" ht="15" customHeight="1">
      <c r="A3" s="500" t="str">
        <f>'3300'!A3</f>
        <v>CONSTRUCTION OF ACCESS AND INTERNAL ROADS AT GA –MOTSHEMI VILLAGE</v>
      </c>
      <c r="B3" s="500"/>
      <c r="C3" s="500"/>
      <c r="D3" s="500"/>
      <c r="E3" s="500"/>
      <c r="F3" s="500"/>
      <c r="G3" s="500"/>
      <c r="H3" s="348"/>
      <c r="J3" s="21"/>
      <c r="K3" s="21"/>
      <c r="L3" s="21"/>
      <c r="M3" s="21"/>
    </row>
    <row r="4" spans="1:13" s="2" customFormat="1" ht="12.75">
      <c r="A4" s="1"/>
      <c r="B4" s="1"/>
      <c r="C4" s="1"/>
      <c r="D4" s="1"/>
      <c r="E4" s="1"/>
      <c r="F4" s="1"/>
      <c r="G4" s="1"/>
      <c r="H4" s="343" t="s">
        <v>348</v>
      </c>
      <c r="J4" s="21"/>
      <c r="K4" s="21"/>
      <c r="L4" s="21"/>
      <c r="M4" s="21"/>
    </row>
    <row r="5" spans="1:13" ht="12" customHeight="1">
      <c r="A5" s="526"/>
      <c r="B5" s="527"/>
      <c r="C5" s="600"/>
      <c r="D5" s="529"/>
      <c r="E5" s="526"/>
      <c r="F5" s="530"/>
      <c r="G5" s="530"/>
      <c r="H5" s="531"/>
      <c r="J5" s="606"/>
      <c r="K5" s="606"/>
      <c r="L5" s="606"/>
      <c r="M5" s="606"/>
    </row>
    <row r="6" spans="1:13" ht="12" customHeight="1">
      <c r="A6" s="532" t="s">
        <v>22</v>
      </c>
      <c r="B6" s="533" t="s">
        <v>1</v>
      </c>
      <c r="C6" s="601"/>
      <c r="D6" s="535"/>
      <c r="E6" s="532" t="s">
        <v>2</v>
      </c>
      <c r="F6" s="536" t="s">
        <v>3</v>
      </c>
      <c r="G6" s="536" t="s">
        <v>4</v>
      </c>
      <c r="H6" s="537" t="s">
        <v>5</v>
      </c>
      <c r="J6" s="606"/>
      <c r="K6" s="606"/>
      <c r="L6" s="606"/>
      <c r="M6" s="606"/>
    </row>
    <row r="7" spans="1:13" ht="12" customHeight="1">
      <c r="A7" s="532" t="s">
        <v>23</v>
      </c>
      <c r="B7" s="538"/>
      <c r="C7" s="602"/>
      <c r="D7" s="540"/>
      <c r="E7" s="518"/>
      <c r="F7" s="523"/>
      <c r="G7" s="523"/>
      <c r="H7" s="541"/>
      <c r="J7" s="606"/>
      <c r="K7" s="606"/>
      <c r="L7" s="606"/>
      <c r="M7" s="606"/>
    </row>
    <row r="8" spans="1:13" ht="12" customHeight="1">
      <c r="A8" s="542"/>
      <c r="B8" s="543"/>
      <c r="C8" s="603"/>
      <c r="D8" s="545"/>
      <c r="E8" s="542"/>
      <c r="F8" s="546"/>
      <c r="G8" s="546"/>
      <c r="H8" s="547"/>
      <c r="J8" s="606"/>
      <c r="K8" s="606"/>
      <c r="L8" s="606"/>
      <c r="M8" s="606"/>
    </row>
    <row r="9" spans="1:13" ht="12" customHeight="1">
      <c r="A9" s="548"/>
      <c r="B9" s="549"/>
      <c r="C9" s="563"/>
      <c r="D9" s="550"/>
      <c r="E9" s="548"/>
      <c r="F9" s="551"/>
      <c r="G9" s="551"/>
      <c r="H9" s="19">
        <f aca="true" t="shared" si="0" ref="H9:H18">IF(OR(AND(F9="Prov",G9="Sum"),(G9="PC Sum")),". . . . . . . . .00",IF(ISERR(F9*G9),"",IF(F9*G9=0,"",ROUND(F9*G9,2))))</f>
      </c>
      <c r="J9" s="606"/>
      <c r="K9" s="606"/>
      <c r="L9" s="606"/>
      <c r="M9" s="606"/>
    </row>
    <row r="10" spans="1:8" ht="12" customHeight="1">
      <c r="A10" s="522"/>
      <c r="B10" s="552" t="s">
        <v>210</v>
      </c>
      <c r="C10" s="516"/>
      <c r="D10" s="604"/>
      <c r="E10" s="522"/>
      <c r="F10" s="521"/>
      <c r="G10" s="521"/>
      <c r="H10" s="19">
        <f t="shared" si="0"/>
      </c>
    </row>
    <row r="11" spans="1:8" ht="12" customHeight="1">
      <c r="A11" s="522"/>
      <c r="B11" s="515"/>
      <c r="C11" s="516"/>
      <c r="D11" s="604"/>
      <c r="E11" s="522"/>
      <c r="F11" s="521"/>
      <c r="G11" s="521"/>
      <c r="H11" s="19">
        <f t="shared" si="0"/>
      </c>
    </row>
    <row r="12" spans="1:8" ht="12" customHeight="1">
      <c r="A12" s="522"/>
      <c r="B12" s="515"/>
      <c r="C12" s="516"/>
      <c r="D12" s="604"/>
      <c r="E12" s="522"/>
      <c r="F12" s="521"/>
      <c r="G12" s="521"/>
      <c r="H12" s="19">
        <f t="shared" si="0"/>
      </c>
    </row>
    <row r="13" spans="1:8" ht="12" customHeight="1">
      <c r="A13" s="522" t="s">
        <v>46</v>
      </c>
      <c r="B13" s="515"/>
      <c r="C13" s="516"/>
      <c r="D13" s="517"/>
      <c r="E13" s="520"/>
      <c r="F13" s="521"/>
      <c r="G13" s="521"/>
      <c r="H13" s="19">
        <f t="shared" si="0"/>
      </c>
    </row>
    <row r="14" spans="1:8" ht="12" customHeight="1">
      <c r="A14" s="518" t="s">
        <v>211</v>
      </c>
      <c r="B14" s="514" t="s">
        <v>212</v>
      </c>
      <c r="C14" s="519"/>
      <c r="D14" s="540"/>
      <c r="E14" s="520"/>
      <c r="F14" s="521"/>
      <c r="G14" s="521"/>
      <c r="H14" s="19">
        <f t="shared" si="0"/>
      </c>
    </row>
    <row r="15" spans="1:8" ht="12" customHeight="1">
      <c r="A15" s="522"/>
      <c r="B15" s="514" t="s">
        <v>468</v>
      </c>
      <c r="C15" s="516"/>
      <c r="D15" s="540"/>
      <c r="E15" s="520"/>
      <c r="F15" s="521"/>
      <c r="G15" s="521"/>
      <c r="H15" s="19">
        <f t="shared" si="0"/>
      </c>
    </row>
    <row r="16" spans="1:8" ht="12" customHeight="1">
      <c r="A16" s="522"/>
      <c r="B16" s="514" t="s">
        <v>469</v>
      </c>
      <c r="C16" s="516"/>
      <c r="D16" s="517"/>
      <c r="E16" s="520"/>
      <c r="F16" s="521"/>
      <c r="G16" s="521"/>
      <c r="H16" s="19">
        <f t="shared" si="0"/>
      </c>
    </row>
    <row r="17" spans="1:8" ht="12" customHeight="1">
      <c r="A17" s="522"/>
      <c r="B17" s="514"/>
      <c r="C17" s="516"/>
      <c r="D17" s="517"/>
      <c r="E17" s="520"/>
      <c r="F17" s="521"/>
      <c r="G17" s="521"/>
      <c r="H17" s="19">
        <f t="shared" si="0"/>
      </c>
    </row>
    <row r="18" spans="1:8" ht="12" customHeight="1">
      <c r="A18" s="522"/>
      <c r="B18" s="515" t="s">
        <v>15</v>
      </c>
      <c r="C18" s="516" t="s">
        <v>514</v>
      </c>
      <c r="D18" s="517"/>
      <c r="E18" s="520"/>
      <c r="F18" s="521"/>
      <c r="G18" s="521"/>
      <c r="H18" s="19"/>
    </row>
    <row r="19" spans="1:8" ht="12" customHeight="1">
      <c r="A19" s="522"/>
      <c r="B19" s="515"/>
      <c r="C19" s="516"/>
      <c r="D19" s="517"/>
      <c r="E19" s="520"/>
      <c r="F19" s="521"/>
      <c r="G19" s="521"/>
      <c r="H19" s="19"/>
    </row>
    <row r="20" spans="1:8" ht="12" customHeight="1">
      <c r="A20" s="522"/>
      <c r="B20" s="515"/>
      <c r="C20" s="605" t="s">
        <v>40</v>
      </c>
      <c r="D20" s="517" t="s">
        <v>213</v>
      </c>
      <c r="E20" s="520"/>
      <c r="F20" s="521"/>
      <c r="G20" s="521"/>
      <c r="H20" s="19"/>
    </row>
    <row r="21" spans="1:8" ht="12" customHeight="1">
      <c r="A21" s="522"/>
      <c r="B21" s="515"/>
      <c r="C21" s="516"/>
      <c r="D21" s="517" t="s">
        <v>214</v>
      </c>
      <c r="E21" s="520" t="s">
        <v>52</v>
      </c>
      <c r="F21" s="132">
        <f>4600*7.5*0.15</f>
        <v>5175</v>
      </c>
      <c r="G21" s="554"/>
      <c r="H21" s="19"/>
    </row>
    <row r="22" spans="1:8" ht="12" customHeight="1">
      <c r="A22" s="522"/>
      <c r="B22" s="515"/>
      <c r="C22" s="516"/>
      <c r="D22" s="540" t="s">
        <v>502</v>
      </c>
      <c r="E22" s="520"/>
      <c r="F22" s="132"/>
      <c r="G22" s="554"/>
      <c r="H22" s="19"/>
    </row>
    <row r="23" spans="1:8" ht="12" customHeight="1">
      <c r="A23" s="522"/>
      <c r="B23" s="515"/>
      <c r="C23" s="516"/>
      <c r="D23" s="540"/>
      <c r="E23" s="520"/>
      <c r="F23" s="132"/>
      <c r="G23" s="554"/>
      <c r="H23" s="19"/>
    </row>
    <row r="24" spans="1:8" ht="12" customHeight="1">
      <c r="A24" s="518" t="s">
        <v>473</v>
      </c>
      <c r="B24" s="514" t="s">
        <v>461</v>
      </c>
      <c r="C24" s="516"/>
      <c r="D24" s="517"/>
      <c r="E24" s="520"/>
      <c r="F24" s="521"/>
      <c r="G24" s="521"/>
      <c r="H24" s="19"/>
    </row>
    <row r="25" spans="1:8" ht="12" customHeight="1">
      <c r="A25" s="522"/>
      <c r="B25" s="514" t="s">
        <v>462</v>
      </c>
      <c r="C25" s="516"/>
      <c r="D25" s="517"/>
      <c r="E25" s="520" t="s">
        <v>463</v>
      </c>
      <c r="F25" s="132">
        <f>0.75*4600*8</f>
        <v>27600</v>
      </c>
      <c r="G25" s="554"/>
      <c r="H25" s="19"/>
    </row>
    <row r="26" spans="1:8" ht="12" customHeight="1">
      <c r="A26" s="522"/>
      <c r="B26" s="514"/>
      <c r="C26" s="516"/>
      <c r="D26" s="517"/>
      <c r="E26" s="520"/>
      <c r="F26" s="132"/>
      <c r="G26" s="80"/>
      <c r="H26" s="19"/>
    </row>
    <row r="27" spans="1:8" ht="12" customHeight="1">
      <c r="A27" s="518" t="s">
        <v>471</v>
      </c>
      <c r="B27" s="514" t="s">
        <v>472</v>
      </c>
      <c r="C27" s="519"/>
      <c r="D27" s="517"/>
      <c r="E27" s="520" t="s">
        <v>52</v>
      </c>
      <c r="F27" s="132">
        <v>500</v>
      </c>
      <c r="G27" s="554"/>
      <c r="H27" s="19"/>
    </row>
    <row r="28" spans="1:8" ht="12" customHeight="1">
      <c r="A28" s="522"/>
      <c r="B28" s="515"/>
      <c r="C28" s="516"/>
      <c r="D28" s="517"/>
      <c r="E28" s="520"/>
      <c r="F28" s="132"/>
      <c r="G28" s="554"/>
      <c r="H28" s="19"/>
    </row>
    <row r="29" spans="1:8" ht="12" customHeight="1">
      <c r="A29" s="522"/>
      <c r="B29" s="515"/>
      <c r="C29" s="516"/>
      <c r="D29" s="517"/>
      <c r="E29" s="520"/>
      <c r="F29" s="132"/>
      <c r="G29" s="554"/>
      <c r="H29" s="19"/>
    </row>
    <row r="30" spans="1:8" ht="12" customHeight="1">
      <c r="A30" s="518"/>
      <c r="B30" s="514"/>
      <c r="C30" s="516"/>
      <c r="D30" s="517"/>
      <c r="E30" s="520"/>
      <c r="F30" s="521"/>
      <c r="G30" s="521"/>
      <c r="H30" s="19"/>
    </row>
    <row r="31" spans="1:8" ht="12" customHeight="1">
      <c r="A31" s="522"/>
      <c r="B31" s="514"/>
      <c r="C31" s="516"/>
      <c r="D31" s="517"/>
      <c r="E31" s="520"/>
      <c r="F31" s="132"/>
      <c r="G31" s="554"/>
      <c r="H31" s="19"/>
    </row>
    <row r="32" spans="1:8" ht="12" customHeight="1">
      <c r="A32" s="522"/>
      <c r="B32" s="514"/>
      <c r="C32" s="516"/>
      <c r="D32" s="517"/>
      <c r="E32" s="520"/>
      <c r="F32" s="132"/>
      <c r="G32" s="80"/>
      <c r="H32" s="19"/>
    </row>
    <row r="33" spans="1:8" ht="12" customHeight="1">
      <c r="A33" s="518"/>
      <c r="B33" s="514"/>
      <c r="C33" s="519"/>
      <c r="D33" s="517"/>
      <c r="E33" s="520"/>
      <c r="F33" s="132"/>
      <c r="G33" s="554"/>
      <c r="H33" s="19"/>
    </row>
    <row r="34" spans="1:8" ht="12" customHeight="1">
      <c r="A34" s="522"/>
      <c r="B34" s="515"/>
      <c r="C34" s="516"/>
      <c r="D34" s="517"/>
      <c r="E34" s="520"/>
      <c r="F34" s="132"/>
      <c r="G34" s="554"/>
      <c r="H34" s="19"/>
    </row>
    <row r="35" spans="1:8" ht="12" customHeight="1">
      <c r="A35" s="522"/>
      <c r="B35" s="515"/>
      <c r="C35" s="516"/>
      <c r="D35" s="517"/>
      <c r="E35" s="520"/>
      <c r="F35" s="132"/>
      <c r="G35" s="554"/>
      <c r="H35" s="19"/>
    </row>
    <row r="36" spans="1:8" ht="12" customHeight="1">
      <c r="A36" s="522"/>
      <c r="B36" s="515"/>
      <c r="C36" s="516"/>
      <c r="D36" s="517"/>
      <c r="E36" s="520"/>
      <c r="F36" s="132"/>
      <c r="G36" s="554"/>
      <c r="H36" s="19"/>
    </row>
    <row r="37" spans="1:8" ht="12" customHeight="1">
      <c r="A37" s="522"/>
      <c r="B37" s="515"/>
      <c r="C37" s="516"/>
      <c r="D37" s="517"/>
      <c r="E37" s="520"/>
      <c r="F37" s="132"/>
      <c r="G37" s="554"/>
      <c r="H37" s="19"/>
    </row>
    <row r="38" spans="1:8" ht="12" customHeight="1">
      <c r="A38" s="522"/>
      <c r="B38" s="515"/>
      <c r="C38" s="516"/>
      <c r="D38" s="517"/>
      <c r="E38" s="520"/>
      <c r="F38" s="132"/>
      <c r="G38" s="554"/>
      <c r="H38" s="19"/>
    </row>
    <row r="39" spans="1:8" ht="12" customHeight="1">
      <c r="A39" s="522"/>
      <c r="B39" s="515"/>
      <c r="C39" s="516"/>
      <c r="D39" s="517"/>
      <c r="E39" s="520"/>
      <c r="F39" s="132"/>
      <c r="G39" s="554"/>
      <c r="H39" s="19"/>
    </row>
    <row r="40" spans="1:8" ht="12" customHeight="1">
      <c r="A40" s="522"/>
      <c r="B40" s="515"/>
      <c r="C40" s="605"/>
      <c r="D40" s="517"/>
      <c r="E40" s="520"/>
      <c r="F40" s="521"/>
      <c r="G40" s="521"/>
      <c r="H40" s="19"/>
    </row>
    <row r="41" spans="1:8" ht="12" customHeight="1">
      <c r="A41" s="522"/>
      <c r="B41" s="515"/>
      <c r="C41" s="516"/>
      <c r="D41" s="517"/>
      <c r="E41" s="520"/>
      <c r="F41" s="132"/>
      <c r="G41" s="554"/>
      <c r="H41" s="19"/>
    </row>
    <row r="42" spans="1:8" ht="12" customHeight="1">
      <c r="A42" s="522"/>
      <c r="B42" s="515"/>
      <c r="C42" s="516"/>
      <c r="D42" s="517"/>
      <c r="E42" s="520"/>
      <c r="F42" s="132"/>
      <c r="G42" s="554"/>
      <c r="H42" s="19"/>
    </row>
    <row r="43" spans="1:8" ht="12" customHeight="1">
      <c r="A43" s="518"/>
      <c r="B43" s="514"/>
      <c r="C43" s="516"/>
      <c r="D43" s="517"/>
      <c r="E43" s="520"/>
      <c r="F43" s="521"/>
      <c r="G43" s="521"/>
      <c r="H43" s="19"/>
    </row>
    <row r="44" spans="1:8" ht="12" customHeight="1">
      <c r="A44" s="522"/>
      <c r="B44" s="514"/>
      <c r="C44" s="516"/>
      <c r="D44" s="517"/>
      <c r="E44" s="520"/>
      <c r="F44" s="132"/>
      <c r="G44" s="554"/>
      <c r="H44" s="19"/>
    </row>
    <row r="45" spans="1:8" ht="12" customHeight="1">
      <c r="A45" s="522"/>
      <c r="B45" s="514"/>
      <c r="C45" s="516"/>
      <c r="D45" s="517"/>
      <c r="E45" s="520"/>
      <c r="F45" s="132"/>
      <c r="G45" s="80"/>
      <c r="H45" s="19"/>
    </row>
    <row r="46" spans="1:8" ht="12" customHeight="1">
      <c r="A46" s="518"/>
      <c r="B46" s="514"/>
      <c r="C46" s="519"/>
      <c r="D46" s="517"/>
      <c r="E46" s="520"/>
      <c r="F46" s="132"/>
      <c r="G46" s="554"/>
      <c r="H46" s="19"/>
    </row>
    <row r="47" spans="1:8" ht="12" customHeight="1">
      <c r="A47" s="522"/>
      <c r="B47" s="515"/>
      <c r="C47" s="516"/>
      <c r="D47" s="517"/>
      <c r="E47" s="520"/>
      <c r="F47" s="132"/>
      <c r="G47" s="555"/>
      <c r="H47" s="524"/>
    </row>
    <row r="48" spans="1:8" ht="12" customHeight="1">
      <c r="A48" s="522"/>
      <c r="B48" s="515"/>
      <c r="C48" s="516"/>
      <c r="D48" s="517"/>
      <c r="E48" s="520"/>
      <c r="F48" s="132"/>
      <c r="G48" s="554"/>
      <c r="H48" s="19"/>
    </row>
    <row r="49" spans="1:8" ht="12" customHeight="1">
      <c r="A49" s="522"/>
      <c r="B49" s="515"/>
      <c r="C49" s="516"/>
      <c r="D49" s="517"/>
      <c r="E49" s="520"/>
      <c r="F49" s="132"/>
      <c r="G49" s="555"/>
      <c r="H49" s="524"/>
    </row>
    <row r="50" spans="1:8" ht="12" customHeight="1">
      <c r="A50" s="522"/>
      <c r="B50" s="515"/>
      <c r="C50" s="516"/>
      <c r="D50" s="517"/>
      <c r="E50" s="520"/>
      <c r="F50" s="132"/>
      <c r="G50" s="554"/>
      <c r="H50" s="19"/>
    </row>
    <row r="51" spans="1:8" ht="12" customHeight="1">
      <c r="A51" s="522"/>
      <c r="B51" s="515"/>
      <c r="C51" s="516"/>
      <c r="D51" s="517"/>
      <c r="E51" s="520"/>
      <c r="F51" s="132"/>
      <c r="G51" s="554"/>
      <c r="H51" s="19"/>
    </row>
    <row r="52" spans="1:8" ht="12" customHeight="1">
      <c r="A52" s="557"/>
      <c r="B52" s="514"/>
      <c r="C52" s="519"/>
      <c r="D52" s="540"/>
      <c r="E52" s="520"/>
      <c r="F52" s="521"/>
      <c r="G52" s="521"/>
      <c r="H52" s="19"/>
    </row>
    <row r="53" spans="1:8" ht="12" customHeight="1">
      <c r="A53" s="522"/>
      <c r="B53" s="514"/>
      <c r="C53" s="516"/>
      <c r="D53" s="517"/>
      <c r="E53" s="520"/>
      <c r="F53" s="132"/>
      <c r="G53" s="554"/>
      <c r="H53" s="19"/>
    </row>
    <row r="54" spans="1:8" ht="12" customHeight="1">
      <c r="A54" s="522"/>
      <c r="B54" s="514"/>
      <c r="C54" s="516"/>
      <c r="D54" s="553"/>
      <c r="E54" s="520"/>
      <c r="F54" s="132"/>
      <c r="G54" s="554"/>
      <c r="H54" s="19"/>
    </row>
    <row r="55" spans="1:8" ht="12" customHeight="1">
      <c r="A55" s="522"/>
      <c r="B55" s="515"/>
      <c r="C55" s="516"/>
      <c r="D55" s="517"/>
      <c r="E55" s="520"/>
      <c r="F55" s="132"/>
      <c r="G55" s="555"/>
      <c r="H55" s="524"/>
    </row>
    <row r="56" spans="1:8" ht="12" customHeight="1">
      <c r="A56" s="522"/>
      <c r="B56" s="515"/>
      <c r="C56" s="516"/>
      <c r="D56" s="517"/>
      <c r="E56" s="520"/>
      <c r="F56" s="132"/>
      <c r="G56" s="554"/>
      <c r="H56" s="19"/>
    </row>
    <row r="57" spans="1:8" ht="12" customHeight="1">
      <c r="A57" s="522"/>
      <c r="B57" s="515"/>
      <c r="C57" s="516"/>
      <c r="D57" s="517"/>
      <c r="E57" s="520"/>
      <c r="F57" s="132"/>
      <c r="G57" s="555"/>
      <c r="H57" s="524"/>
    </row>
    <row r="58" spans="1:8" ht="12" customHeight="1">
      <c r="A58" s="522"/>
      <c r="B58" s="515"/>
      <c r="C58" s="516"/>
      <c r="D58" s="517"/>
      <c r="E58" s="520"/>
      <c r="F58" s="132"/>
      <c r="G58" s="554"/>
      <c r="H58" s="19"/>
    </row>
    <row r="59" spans="1:8" ht="12" customHeight="1">
      <c r="A59" s="522"/>
      <c r="B59" s="515"/>
      <c r="C59" s="516"/>
      <c r="D59" s="517"/>
      <c r="E59" s="520"/>
      <c r="F59" s="132"/>
      <c r="G59" s="554"/>
      <c r="H59" s="19"/>
    </row>
    <row r="60" spans="1:8" ht="12" customHeight="1">
      <c r="A60" s="522"/>
      <c r="B60" s="515"/>
      <c r="C60" s="516"/>
      <c r="D60" s="517"/>
      <c r="E60" s="520"/>
      <c r="F60" s="132"/>
      <c r="G60" s="554"/>
      <c r="H60" s="19"/>
    </row>
    <row r="61" spans="1:8" ht="12" customHeight="1">
      <c r="A61" s="522"/>
      <c r="B61" s="515"/>
      <c r="C61" s="516"/>
      <c r="D61" s="517"/>
      <c r="E61" s="520"/>
      <c r="F61" s="132"/>
      <c r="G61" s="554"/>
      <c r="H61" s="19"/>
    </row>
    <row r="62" spans="1:8" ht="12" customHeight="1">
      <c r="A62" s="522"/>
      <c r="B62" s="515"/>
      <c r="C62" s="516"/>
      <c r="D62" s="517"/>
      <c r="E62" s="520"/>
      <c r="F62" s="132"/>
      <c r="G62" s="554"/>
      <c r="H62" s="19"/>
    </row>
    <row r="63" spans="1:8" ht="12" customHeight="1">
      <c r="A63" s="522"/>
      <c r="B63" s="515"/>
      <c r="C63" s="516"/>
      <c r="D63" s="517"/>
      <c r="E63" s="520"/>
      <c r="F63" s="132"/>
      <c r="G63" s="554"/>
      <c r="H63" s="19"/>
    </row>
    <row r="64" spans="1:8" ht="12" customHeight="1">
      <c r="A64" s="522"/>
      <c r="B64" s="515"/>
      <c r="C64" s="516"/>
      <c r="D64" s="517"/>
      <c r="E64" s="520"/>
      <c r="F64" s="132"/>
      <c r="G64" s="554"/>
      <c r="H64" s="19"/>
    </row>
    <row r="65" spans="1:8" ht="12" customHeight="1">
      <c r="A65" s="522"/>
      <c r="B65" s="515"/>
      <c r="C65" s="516"/>
      <c r="D65" s="517"/>
      <c r="E65" s="520"/>
      <c r="F65" s="132"/>
      <c r="G65" s="554"/>
      <c r="H65" s="19"/>
    </row>
    <row r="66" spans="1:8" ht="12" customHeight="1">
      <c r="A66" s="522"/>
      <c r="B66" s="515"/>
      <c r="C66" s="516"/>
      <c r="D66" s="517"/>
      <c r="E66" s="520"/>
      <c r="F66" s="132"/>
      <c r="G66" s="554"/>
      <c r="H66" s="19"/>
    </row>
    <row r="67" spans="1:8" ht="12" customHeight="1">
      <c r="A67" s="522"/>
      <c r="B67" s="515"/>
      <c r="C67" s="516"/>
      <c r="D67" s="517"/>
      <c r="E67" s="520"/>
      <c r="F67" s="132"/>
      <c r="G67" s="554"/>
      <c r="H67" s="19"/>
    </row>
    <row r="68" spans="1:8" ht="12" customHeight="1">
      <c r="A68" s="522"/>
      <c r="B68" s="592"/>
      <c r="C68" s="516"/>
      <c r="D68" s="517"/>
      <c r="E68" s="520"/>
      <c r="F68" s="132"/>
      <c r="G68" s="554"/>
      <c r="H68" s="19"/>
    </row>
    <row r="69" spans="1:8" ht="12" customHeight="1">
      <c r="A69" s="522"/>
      <c r="B69" s="515"/>
      <c r="C69" s="516"/>
      <c r="D69" s="517"/>
      <c r="E69" s="520"/>
      <c r="F69" s="132"/>
      <c r="G69" s="554"/>
      <c r="H69" s="19"/>
    </row>
    <row r="70" spans="1:8" ht="12" customHeight="1">
      <c r="A70" s="518"/>
      <c r="B70" s="514"/>
      <c r="C70" s="516"/>
      <c r="D70" s="517"/>
      <c r="E70" s="520"/>
      <c r="F70" s="132"/>
      <c r="G70" s="554"/>
      <c r="H70" s="19"/>
    </row>
    <row r="71" spans="1:8" ht="12" customHeight="1">
      <c r="A71" s="522"/>
      <c r="B71" s="514"/>
      <c r="C71" s="516"/>
      <c r="D71" s="517"/>
      <c r="E71" s="520"/>
      <c r="F71" s="132"/>
      <c r="G71" s="562"/>
      <c r="H71" s="19">
        <f>IF(OR(AND(F71="Prov",G71="Sum"),(G71="PC Sum")),". . . . . . . . .00",IF(ISERR(F71*G71),"",IF(F71*G71=0,"",ROUND(F71*G71,2))))</f>
      </c>
    </row>
    <row r="72" spans="1:8" ht="12" customHeight="1">
      <c r="A72" s="548"/>
      <c r="B72" s="549"/>
      <c r="C72" s="563"/>
      <c r="D72" s="563"/>
      <c r="E72" s="564"/>
      <c r="F72" s="565"/>
      <c r="G72" s="566"/>
      <c r="H72" s="567"/>
    </row>
    <row r="73" spans="1:8" ht="12" customHeight="1">
      <c r="A73" s="522" t="s">
        <v>215</v>
      </c>
      <c r="B73" s="515" t="s">
        <v>450</v>
      </c>
      <c r="C73" s="516"/>
      <c r="D73" s="516"/>
      <c r="E73" s="568"/>
      <c r="F73" s="569"/>
      <c r="G73" s="570"/>
      <c r="H73" s="571"/>
    </row>
    <row r="74" spans="1:8" ht="12" customHeight="1">
      <c r="A74" s="558"/>
      <c r="B74" s="559"/>
      <c r="C74" s="572"/>
      <c r="D74" s="572"/>
      <c r="E74" s="572"/>
      <c r="F74" s="574"/>
      <c r="G74" s="575"/>
      <c r="H74" s="576"/>
    </row>
    <row r="76" spans="4:5" ht="12" customHeight="1">
      <c r="D76" s="377"/>
      <c r="E76" s="344" t="s">
        <v>417</v>
      </c>
    </row>
  </sheetData>
  <sheetProtection/>
  <mergeCells count="2">
    <mergeCell ref="A1:H1"/>
    <mergeCell ref="A2:H2"/>
  </mergeCells>
  <printOptions horizontalCentered="1" verticalCentered="1"/>
  <pageMargins left="0.5905" right="0" top="0.7086" bottom="0.6748" header="0.3937" footer="0.6748"/>
  <pageSetup firstPageNumber="89" useFirstPageNumber="1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5" zoomScaleSheetLayoutView="85" workbookViewId="0" topLeftCell="A1">
      <selection activeCell="H51" sqref="H51"/>
    </sheetView>
  </sheetViews>
  <sheetFormatPr defaultColWidth="8.88671875" defaultRowHeight="15"/>
  <cols>
    <col min="1" max="1" width="7.77734375" style="2" customWidth="1"/>
    <col min="2" max="3" width="3.77734375" style="2" customWidth="1"/>
    <col min="4" max="4" width="25.77734375" style="2" customWidth="1"/>
    <col min="5" max="5" width="5.88671875" style="3" customWidth="1"/>
    <col min="6" max="6" width="7.77734375" style="5" customWidth="1"/>
    <col min="7" max="7" width="6.4453125" style="5" customWidth="1"/>
    <col min="8" max="8" width="10.5546875" style="55" customWidth="1"/>
  </cols>
  <sheetData>
    <row r="1" spans="1:8" ht="15">
      <c r="A1" s="681" t="str">
        <f>'3400'!A1:H1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>
      <c r="A2" s="681" t="str">
        <f>'3400'!A2:H2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>
      <c r="A3" s="347" t="str">
        <f>'3400'!A3</f>
        <v>CONSTRUCTION OF ACCESS AND INTERNAL ROADS AT GA –MOTSHEMI VILLAGE</v>
      </c>
      <c r="B3" s="347"/>
      <c r="C3" s="347"/>
      <c r="D3" s="347"/>
      <c r="E3" s="347"/>
      <c r="F3" s="347"/>
      <c r="G3" s="347"/>
      <c r="H3" s="348"/>
    </row>
    <row r="4" spans="1:8" ht="15">
      <c r="A4" s="1"/>
      <c r="B4" s="1"/>
      <c r="C4" s="1"/>
      <c r="D4" s="1"/>
      <c r="E4" s="1"/>
      <c r="F4" s="1"/>
      <c r="G4" s="1"/>
      <c r="H4" s="343" t="s">
        <v>349</v>
      </c>
    </row>
    <row r="5" spans="1:8" ht="15">
      <c r="A5" s="92"/>
      <c r="B5" s="93"/>
      <c r="C5" s="94"/>
      <c r="D5" s="95"/>
      <c r="E5" s="92"/>
      <c r="F5" s="104"/>
      <c r="G5" s="104"/>
      <c r="H5" s="10"/>
    </row>
    <row r="6" spans="1:8" ht="15">
      <c r="A6" s="11" t="s">
        <v>22</v>
      </c>
      <c r="B6" s="12" t="s">
        <v>1</v>
      </c>
      <c r="C6" s="13"/>
      <c r="D6" s="87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5">
      <c r="A7" s="11" t="s">
        <v>23</v>
      </c>
      <c r="B7" s="57"/>
      <c r="C7" s="58"/>
      <c r="D7" s="77"/>
      <c r="E7" s="11"/>
      <c r="F7" s="106"/>
      <c r="G7" s="106"/>
      <c r="H7" s="25"/>
    </row>
    <row r="8" spans="1:8" ht="15">
      <c r="A8" s="97"/>
      <c r="B8" s="98"/>
      <c r="C8" s="99"/>
      <c r="D8" s="100"/>
      <c r="E8" s="97"/>
      <c r="F8" s="107"/>
      <c r="G8" s="107"/>
      <c r="H8" s="46"/>
    </row>
    <row r="9" spans="1:8" ht="15">
      <c r="A9" s="15"/>
      <c r="B9" s="16"/>
      <c r="C9" s="17"/>
      <c r="D9" s="18"/>
      <c r="E9" s="6"/>
      <c r="F9" s="109"/>
      <c r="G9" s="109"/>
      <c r="H9" s="19">
        <f aca="true" t="shared" si="0" ref="H9:H14">IF(OR(AND(F9="Prov",G9="Sum"),(G9="PC Sum")),". . . . . . . . .00",IF(ISERR(F9*G9),"",IF(F9*G9=0,"",ROUND(F9*G9,2))))</f>
      </c>
    </row>
    <row r="10" spans="1:8" ht="15">
      <c r="A10" s="11">
        <v>3500</v>
      </c>
      <c r="B10" s="20" t="s">
        <v>216</v>
      </c>
      <c r="C10" s="21"/>
      <c r="D10" s="69"/>
      <c r="E10" s="23"/>
      <c r="F10" s="78"/>
      <c r="G10" s="78"/>
      <c r="H10" s="19">
        <f t="shared" si="0"/>
      </c>
    </row>
    <row r="11" spans="1:8" ht="15">
      <c r="A11" s="11"/>
      <c r="B11" s="20"/>
      <c r="C11" s="21"/>
      <c r="D11" s="69"/>
      <c r="E11" s="23"/>
      <c r="F11" s="78"/>
      <c r="G11" s="78"/>
      <c r="H11" s="19">
        <f t="shared" si="0"/>
      </c>
    </row>
    <row r="12" spans="1:8" ht="15">
      <c r="A12" s="51" t="s">
        <v>217</v>
      </c>
      <c r="B12" s="40" t="s">
        <v>218</v>
      </c>
      <c r="C12" s="76"/>
      <c r="D12" s="77"/>
      <c r="E12" s="23"/>
      <c r="F12" s="128"/>
      <c r="G12" s="78"/>
      <c r="H12" s="19">
        <f t="shared" si="0"/>
      </c>
    </row>
    <row r="13" spans="1:8" ht="15">
      <c r="A13" s="23"/>
      <c r="B13" s="40" t="s">
        <v>219</v>
      </c>
      <c r="C13" s="21"/>
      <c r="D13" s="77"/>
      <c r="E13" s="23"/>
      <c r="F13" s="128"/>
      <c r="G13" s="78"/>
      <c r="H13" s="19"/>
    </row>
    <row r="14" spans="1:8" ht="15">
      <c r="A14" s="23"/>
      <c r="B14" s="27"/>
      <c r="C14" s="21"/>
      <c r="D14" s="22"/>
      <c r="E14" s="23"/>
      <c r="F14" s="128"/>
      <c r="G14" s="78"/>
      <c r="H14" s="19"/>
    </row>
    <row r="15" spans="1:8" ht="15">
      <c r="A15" s="23"/>
      <c r="B15" s="27" t="s">
        <v>17</v>
      </c>
      <c r="C15" s="21" t="s">
        <v>470</v>
      </c>
      <c r="D15" s="22"/>
      <c r="E15" s="23" t="s">
        <v>52</v>
      </c>
      <c r="F15" s="70">
        <f>4600*7*0.15</f>
        <v>4830</v>
      </c>
      <c r="G15" s="78"/>
      <c r="H15" s="32"/>
    </row>
    <row r="16" spans="1:8" ht="15">
      <c r="A16" s="23"/>
      <c r="B16" s="27"/>
      <c r="C16" s="21"/>
      <c r="D16" s="22"/>
      <c r="E16" s="23"/>
      <c r="F16" s="70"/>
      <c r="G16" s="71"/>
      <c r="H16" s="19"/>
    </row>
    <row r="17" spans="1:8" ht="15">
      <c r="A17" s="11" t="s">
        <v>220</v>
      </c>
      <c r="B17" s="40" t="s">
        <v>221</v>
      </c>
      <c r="C17" s="76"/>
      <c r="D17" s="22"/>
      <c r="E17" s="23"/>
      <c r="F17" s="70"/>
      <c r="G17" s="71"/>
      <c r="H17" s="19"/>
    </row>
    <row r="18" spans="1:8" ht="15">
      <c r="A18" s="23"/>
      <c r="B18" s="27"/>
      <c r="C18" s="21"/>
      <c r="D18" s="22"/>
      <c r="E18" s="23"/>
      <c r="F18" s="70"/>
      <c r="G18" s="71"/>
      <c r="H18" s="19"/>
    </row>
    <row r="19" spans="1:8" ht="15">
      <c r="A19" s="23"/>
      <c r="B19" s="27" t="s">
        <v>15</v>
      </c>
      <c r="C19" s="21" t="s">
        <v>222</v>
      </c>
      <c r="D19" s="22"/>
      <c r="E19" s="23" t="s">
        <v>168</v>
      </c>
      <c r="F19" s="70">
        <f>(F15*2200*2.5%)/1000-1.1</f>
        <v>264.54999999999995</v>
      </c>
      <c r="G19" s="71"/>
      <c r="H19" s="32"/>
    </row>
    <row r="20" spans="1:8" ht="15">
      <c r="A20" s="23"/>
      <c r="B20" s="27"/>
      <c r="C20" s="76"/>
      <c r="D20" s="22"/>
      <c r="E20" s="23"/>
      <c r="F20" s="132"/>
      <c r="G20" s="71"/>
      <c r="H20" s="32"/>
    </row>
    <row r="21" spans="1:8" ht="15">
      <c r="A21" s="51">
        <v>35.04</v>
      </c>
      <c r="B21" s="40" t="s">
        <v>337</v>
      </c>
      <c r="C21" s="21"/>
      <c r="D21" s="22"/>
      <c r="E21" s="23" t="s">
        <v>338</v>
      </c>
      <c r="F21" s="70">
        <v>500</v>
      </c>
      <c r="G21" s="71"/>
      <c r="H21" s="32"/>
    </row>
    <row r="22" spans="1:8" ht="15">
      <c r="A22" s="26"/>
      <c r="B22" s="40"/>
      <c r="C22" s="21"/>
      <c r="D22" s="22"/>
      <c r="E22" s="23"/>
      <c r="F22" s="132"/>
      <c r="G22" s="71"/>
      <c r="H22" s="19"/>
    </row>
    <row r="23" spans="1:8" ht="15">
      <c r="A23" s="26"/>
      <c r="B23" s="27"/>
      <c r="C23" s="21"/>
      <c r="D23" s="22"/>
      <c r="E23" s="23"/>
      <c r="F23" s="132"/>
      <c r="G23" s="71"/>
      <c r="H23" s="19"/>
    </row>
    <row r="24" spans="1:8" ht="15">
      <c r="A24" s="26"/>
      <c r="B24" s="27"/>
      <c r="C24" s="21"/>
      <c r="D24" s="22"/>
      <c r="E24" s="23"/>
      <c r="F24" s="132"/>
      <c r="G24" s="71"/>
      <c r="H24" s="19"/>
    </row>
    <row r="25" spans="1:8" ht="15">
      <c r="A25" s="26"/>
      <c r="B25" s="27"/>
      <c r="C25" s="21"/>
      <c r="D25" s="22"/>
      <c r="E25" s="23"/>
      <c r="F25" s="132"/>
      <c r="G25" s="71"/>
      <c r="H25" s="19"/>
    </row>
    <row r="26" spans="1:8" ht="15">
      <c r="A26" s="38"/>
      <c r="B26" s="27"/>
      <c r="C26" s="21"/>
      <c r="D26" s="22"/>
      <c r="E26" s="23"/>
      <c r="F26" s="70"/>
      <c r="G26" s="71"/>
      <c r="H26" s="19"/>
    </row>
    <row r="27" spans="1:8" ht="15">
      <c r="A27" s="26"/>
      <c r="B27" s="27"/>
      <c r="C27" s="21"/>
      <c r="D27" s="22"/>
      <c r="E27" s="23"/>
      <c r="F27" s="70"/>
      <c r="G27" s="71"/>
      <c r="H27" s="19"/>
    </row>
    <row r="28" spans="1:8" ht="15">
      <c r="A28" s="26"/>
      <c r="B28" s="40"/>
      <c r="C28" s="21"/>
      <c r="D28" s="88"/>
      <c r="E28" s="23"/>
      <c r="F28" s="70"/>
      <c r="G28" s="71"/>
      <c r="H28" s="19"/>
    </row>
    <row r="29" spans="1:8" ht="15">
      <c r="A29" s="26"/>
      <c r="B29" s="27"/>
      <c r="C29" s="21"/>
      <c r="D29" s="22"/>
      <c r="E29" s="23"/>
      <c r="F29" s="70"/>
      <c r="G29" s="71"/>
      <c r="H29" s="19"/>
    </row>
    <row r="30" spans="1:8" ht="15">
      <c r="A30" s="26"/>
      <c r="B30" s="27"/>
      <c r="C30" s="21"/>
      <c r="D30" s="22"/>
      <c r="E30" s="23"/>
      <c r="F30" s="70"/>
      <c r="G30" s="71"/>
      <c r="H30" s="19"/>
    </row>
    <row r="31" spans="1:8" ht="15">
      <c r="A31" s="26"/>
      <c r="B31" s="27"/>
      <c r="C31" s="21"/>
      <c r="D31" s="22"/>
      <c r="E31" s="23"/>
      <c r="F31" s="70"/>
      <c r="G31" s="71"/>
      <c r="H31" s="19"/>
    </row>
    <row r="32" spans="1:8" ht="15">
      <c r="A32" s="26"/>
      <c r="B32" s="27"/>
      <c r="C32" s="21"/>
      <c r="D32" s="22"/>
      <c r="E32" s="23"/>
      <c r="F32" s="70"/>
      <c r="G32" s="71"/>
      <c r="H32" s="19"/>
    </row>
    <row r="33" spans="1:8" ht="15">
      <c r="A33" s="26"/>
      <c r="B33" s="27"/>
      <c r="C33" s="21"/>
      <c r="D33" s="22"/>
      <c r="E33" s="23"/>
      <c r="F33" s="70"/>
      <c r="G33" s="71"/>
      <c r="H33" s="19"/>
    </row>
    <row r="34" spans="1:8" ht="15">
      <c r="A34" s="26"/>
      <c r="B34" s="27"/>
      <c r="C34" s="21"/>
      <c r="D34" s="22"/>
      <c r="E34" s="23"/>
      <c r="F34" s="70"/>
      <c r="G34" s="71"/>
      <c r="H34" s="19"/>
    </row>
    <row r="35" spans="1:8" ht="15">
      <c r="A35" s="26"/>
      <c r="B35" s="27"/>
      <c r="C35" s="21"/>
      <c r="D35" s="22"/>
      <c r="E35" s="23"/>
      <c r="F35" s="70"/>
      <c r="G35" s="71"/>
      <c r="H35" s="19"/>
    </row>
    <row r="36" spans="1:8" ht="15">
      <c r="A36" s="26"/>
      <c r="B36" s="27"/>
      <c r="C36" s="21"/>
      <c r="D36" s="22"/>
      <c r="E36" s="23"/>
      <c r="F36" s="70"/>
      <c r="G36" s="71"/>
      <c r="H36" s="19"/>
    </row>
    <row r="37" spans="1:8" ht="15">
      <c r="A37" s="26"/>
      <c r="B37" s="27"/>
      <c r="C37" s="21"/>
      <c r="D37" s="22"/>
      <c r="E37" s="23"/>
      <c r="F37" s="70"/>
      <c r="G37" s="71"/>
      <c r="H37" s="19"/>
    </row>
    <row r="38" spans="1:8" ht="15">
      <c r="A38" s="26"/>
      <c r="B38" s="27"/>
      <c r="C38" s="21"/>
      <c r="D38" s="22"/>
      <c r="E38" s="23"/>
      <c r="F38" s="70"/>
      <c r="G38" s="71"/>
      <c r="H38" s="19"/>
    </row>
    <row r="39" spans="1:8" ht="15">
      <c r="A39" s="26"/>
      <c r="B39" s="27"/>
      <c r="C39" s="21"/>
      <c r="D39" s="22"/>
      <c r="E39" s="23"/>
      <c r="F39" s="70"/>
      <c r="G39" s="71"/>
      <c r="H39" s="19"/>
    </row>
    <row r="40" spans="1:8" ht="15">
      <c r="A40" s="26"/>
      <c r="B40" s="27"/>
      <c r="C40" s="21"/>
      <c r="D40" s="22"/>
      <c r="E40" s="23"/>
      <c r="F40" s="70"/>
      <c r="G40" s="71"/>
      <c r="H40" s="19"/>
    </row>
    <row r="41" spans="1:8" ht="15">
      <c r="A41" s="26"/>
      <c r="B41" s="27"/>
      <c r="C41" s="21"/>
      <c r="D41" s="22"/>
      <c r="E41" s="23"/>
      <c r="F41" s="70"/>
      <c r="G41" s="71"/>
      <c r="H41" s="19"/>
    </row>
    <row r="42" spans="1:8" ht="15">
      <c r="A42" s="26"/>
      <c r="B42" s="27"/>
      <c r="C42" s="21"/>
      <c r="D42" s="22"/>
      <c r="E42" s="23"/>
      <c r="F42" s="70"/>
      <c r="G42" s="71"/>
      <c r="H42" s="19"/>
    </row>
    <row r="43" spans="1:8" ht="15">
      <c r="A43" s="26"/>
      <c r="B43" s="27"/>
      <c r="C43" s="21"/>
      <c r="D43" s="22"/>
      <c r="E43" s="23"/>
      <c r="F43" s="70"/>
      <c r="G43" s="71"/>
      <c r="H43" s="19"/>
    </row>
    <row r="44" spans="1:8" ht="15">
      <c r="A44" s="26"/>
      <c r="B44" s="27"/>
      <c r="C44" s="21"/>
      <c r="D44" s="22"/>
      <c r="E44" s="23"/>
      <c r="F44" s="70"/>
      <c r="G44" s="71"/>
      <c r="H44" s="19"/>
    </row>
    <row r="45" spans="1:8" ht="15">
      <c r="A45" s="26"/>
      <c r="B45" s="27"/>
      <c r="C45" s="21"/>
      <c r="D45" s="22"/>
      <c r="E45" s="23"/>
      <c r="F45" s="70"/>
      <c r="G45" s="71"/>
      <c r="H45" s="19"/>
    </row>
    <row r="46" spans="1:8" ht="15">
      <c r="A46" s="15"/>
      <c r="B46" s="16"/>
      <c r="C46" s="17"/>
      <c r="D46" s="17"/>
      <c r="E46" s="8"/>
      <c r="F46" s="116"/>
      <c r="G46" s="117"/>
      <c r="H46" s="50"/>
    </row>
    <row r="47" spans="1:8" ht="15">
      <c r="A47" s="11">
        <v>3500</v>
      </c>
      <c r="B47" s="719" t="s">
        <v>191</v>
      </c>
      <c r="C47" s="720"/>
      <c r="D47" s="720"/>
      <c r="E47" s="720"/>
      <c r="F47" s="720"/>
      <c r="G47" s="721"/>
      <c r="H47" s="118"/>
    </row>
    <row r="48" spans="1:8" ht="15">
      <c r="A48" s="41"/>
      <c r="B48" s="42"/>
      <c r="C48" s="43"/>
      <c r="D48" s="43"/>
      <c r="E48" s="52"/>
      <c r="F48" s="119"/>
      <c r="G48" s="120"/>
      <c r="H48" s="47"/>
    </row>
    <row r="49" ht="15">
      <c r="D49" s="377"/>
    </row>
  </sheetData>
  <sheetProtection/>
  <mergeCells count="3">
    <mergeCell ref="A1:H1"/>
    <mergeCell ref="A2:H2"/>
    <mergeCell ref="B47:G47"/>
  </mergeCells>
  <printOptions/>
  <pageMargins left="0.7" right="0.7" top="0.75" bottom="0.75" header="0.3" footer="0.3"/>
  <pageSetup horizontalDpi="600" verticalDpi="600" orientation="portrait" paperSize="9" r:id="rId1"/>
  <headerFooter>
    <oddFooter>&amp;C&amp;10C2.2.20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zoomScalePageLayoutView="0" workbookViewId="0" topLeftCell="B10">
      <selection activeCell="G60" sqref="G60"/>
    </sheetView>
  </sheetViews>
  <sheetFormatPr defaultColWidth="8.88671875" defaultRowHeight="15"/>
  <cols>
    <col min="8" max="8" width="16.88671875" style="0" customWidth="1"/>
  </cols>
  <sheetData>
    <row r="1" spans="1:8" ht="15">
      <c r="A1" s="681" t="str">
        <f>'[3]3300'!A1:H1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>
      <c r="A2" s="681" t="str">
        <f>'3500'!A2:H2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>
      <c r="A3" s="654" t="str">
        <f>'3500'!A3</f>
        <v>CONSTRUCTION OF ACCESS AND INTERNAL ROADS AT GA –MOTSHEMI VILLAGE</v>
      </c>
      <c r="B3" s="654"/>
      <c r="C3" s="654"/>
      <c r="D3" s="654"/>
      <c r="E3" s="654"/>
      <c r="F3" s="654"/>
      <c r="G3" s="654"/>
      <c r="H3" s="348"/>
    </row>
    <row r="4" spans="1:8" ht="15">
      <c r="A4" s="1"/>
      <c r="B4" s="1"/>
      <c r="C4" s="1"/>
      <c r="D4" s="1"/>
      <c r="E4" s="1"/>
      <c r="F4" s="1"/>
      <c r="G4" s="1"/>
      <c r="H4" s="343" t="s">
        <v>348</v>
      </c>
    </row>
    <row r="5" spans="1:8" ht="15">
      <c r="A5" s="526"/>
      <c r="B5" s="527"/>
      <c r="C5" s="600"/>
      <c r="D5" s="529"/>
      <c r="E5" s="526"/>
      <c r="F5" s="530"/>
      <c r="G5" s="530"/>
      <c r="H5" s="531"/>
    </row>
    <row r="6" spans="1:8" ht="15">
      <c r="A6" s="532" t="s">
        <v>22</v>
      </c>
      <c r="B6" s="533" t="s">
        <v>1</v>
      </c>
      <c r="C6" s="601"/>
      <c r="D6" s="535"/>
      <c r="E6" s="532" t="s">
        <v>2</v>
      </c>
      <c r="F6" s="536" t="s">
        <v>3</v>
      </c>
      <c r="G6" s="536" t="s">
        <v>4</v>
      </c>
      <c r="H6" s="537" t="s">
        <v>5</v>
      </c>
    </row>
    <row r="7" spans="1:8" ht="15">
      <c r="A7" s="532" t="s">
        <v>23</v>
      </c>
      <c r="B7" s="538"/>
      <c r="C7" s="602"/>
      <c r="D7" s="540"/>
      <c r="E7" s="518"/>
      <c r="F7" s="523"/>
      <c r="G7" s="523"/>
      <c r="H7" s="541"/>
    </row>
    <row r="8" spans="1:8" ht="15">
      <c r="A8" s="542"/>
      <c r="B8" s="543"/>
      <c r="C8" s="603"/>
      <c r="D8" s="545"/>
      <c r="E8" s="542"/>
      <c r="F8" s="546"/>
      <c r="G8" s="546"/>
      <c r="H8" s="547"/>
    </row>
    <row r="9" spans="1:8" ht="15">
      <c r="A9" s="548"/>
      <c r="B9" s="549"/>
      <c r="C9" s="563"/>
      <c r="D9" s="550"/>
      <c r="E9" s="548"/>
      <c r="F9" s="551"/>
      <c r="G9" s="551"/>
      <c r="H9" s="19">
        <f aca="true" t="shared" si="0" ref="H9:H14">IF(OR(AND(F9="Prov",G9="Sum"),(G9="PC Sum")),". . . . . . . . .00",IF(ISERR(F9*G9),"",IF(F9*G9=0,"",ROUND(F9*G9,2))))</f>
      </c>
    </row>
    <row r="10" spans="1:8" ht="15">
      <c r="A10" s="11">
        <v>4100</v>
      </c>
      <c r="B10" s="20" t="s">
        <v>561</v>
      </c>
      <c r="C10" s="21"/>
      <c r="D10" s="69"/>
      <c r="E10" s="23"/>
      <c r="F10" s="140"/>
      <c r="G10" s="78"/>
      <c r="H10" s="19">
        <f t="shared" si="0"/>
      </c>
    </row>
    <row r="11" spans="1:8" ht="15">
      <c r="A11" s="26"/>
      <c r="B11" s="20"/>
      <c r="C11" s="21"/>
      <c r="D11" s="69"/>
      <c r="E11" s="23"/>
      <c r="F11" s="140"/>
      <c r="G11" s="78"/>
      <c r="H11" s="19">
        <f t="shared" si="0"/>
      </c>
    </row>
    <row r="12" spans="1:8" ht="15">
      <c r="A12" s="23" t="s">
        <v>46</v>
      </c>
      <c r="B12" s="27"/>
      <c r="C12" s="21"/>
      <c r="D12" s="22"/>
      <c r="E12" s="23"/>
      <c r="F12" s="140"/>
      <c r="G12" s="78"/>
      <c r="H12" s="19">
        <f t="shared" si="0"/>
      </c>
    </row>
    <row r="13" spans="1:8" ht="15">
      <c r="A13" s="11" t="s">
        <v>562</v>
      </c>
      <c r="B13" s="40" t="s">
        <v>563</v>
      </c>
      <c r="C13" s="76"/>
      <c r="D13" s="77"/>
      <c r="E13" s="23"/>
      <c r="F13" s="140"/>
      <c r="G13" s="78"/>
      <c r="H13" s="19">
        <f t="shared" si="0"/>
      </c>
    </row>
    <row r="14" spans="1:8" ht="15">
      <c r="A14" s="23"/>
      <c r="B14" s="27"/>
      <c r="C14" s="21"/>
      <c r="D14" s="22"/>
      <c r="E14" s="141"/>
      <c r="F14" s="140"/>
      <c r="G14" s="78"/>
      <c r="H14" s="19">
        <f t="shared" si="0"/>
      </c>
    </row>
    <row r="15" spans="1:8" ht="15">
      <c r="A15" s="23"/>
      <c r="B15" s="27" t="s">
        <v>15</v>
      </c>
      <c r="C15" s="21" t="s">
        <v>564</v>
      </c>
      <c r="D15" s="22"/>
      <c r="E15" s="23" t="s">
        <v>223</v>
      </c>
      <c r="F15" s="78" t="s">
        <v>159</v>
      </c>
      <c r="G15" s="78"/>
      <c r="H15" s="142" t="str">
        <f>F15</f>
        <v>Rate Only</v>
      </c>
    </row>
    <row r="16" spans="1:8" ht="15">
      <c r="A16" s="23"/>
      <c r="B16" s="27"/>
      <c r="C16" s="21"/>
      <c r="D16" s="22"/>
      <c r="E16" s="141"/>
      <c r="F16" s="78"/>
      <c r="G16" s="71"/>
      <c r="H16" s="142"/>
    </row>
    <row r="17" spans="1:8" ht="15">
      <c r="A17" s="23"/>
      <c r="B17" s="27" t="s">
        <v>16</v>
      </c>
      <c r="C17" s="21" t="s">
        <v>565</v>
      </c>
      <c r="D17" s="22"/>
      <c r="E17" s="23" t="s">
        <v>223</v>
      </c>
      <c r="F17" s="78">
        <f>300</f>
        <v>300</v>
      </c>
      <c r="G17" s="71"/>
      <c r="H17" s="142"/>
    </row>
    <row r="18" spans="1:8" ht="15">
      <c r="A18" s="23"/>
      <c r="B18" s="27"/>
      <c r="C18" s="21"/>
      <c r="D18" s="22"/>
      <c r="E18" s="141"/>
      <c r="F18" s="78"/>
      <c r="G18" s="71"/>
      <c r="H18" s="142"/>
    </row>
    <row r="19" spans="1:8" ht="15">
      <c r="A19" s="11" t="s">
        <v>566</v>
      </c>
      <c r="B19" s="40" t="s">
        <v>567</v>
      </c>
      <c r="C19" s="76"/>
      <c r="D19" s="22"/>
      <c r="E19" s="23" t="s">
        <v>36</v>
      </c>
      <c r="F19" s="78">
        <v>20</v>
      </c>
      <c r="G19" s="71"/>
      <c r="H19" s="142"/>
    </row>
    <row r="20" spans="1:12" ht="15">
      <c r="A20" s="23"/>
      <c r="B20" s="27"/>
      <c r="C20" s="21"/>
      <c r="D20" s="22"/>
      <c r="E20" s="23"/>
      <c r="F20" s="78"/>
      <c r="G20" s="71"/>
      <c r="H20" s="19"/>
      <c r="L20">
        <f>20*10</f>
        <v>200</v>
      </c>
    </row>
    <row r="21" spans="1:8" ht="15">
      <c r="A21" s="522"/>
      <c r="B21" s="515"/>
      <c r="C21" s="516"/>
      <c r="D21" s="517"/>
      <c r="E21" s="520"/>
      <c r="F21" s="132"/>
      <c r="G21" s="554"/>
      <c r="H21" s="19"/>
    </row>
    <row r="22" spans="1:8" ht="15">
      <c r="A22" s="522"/>
      <c r="B22" s="515"/>
      <c r="C22" s="516"/>
      <c r="D22" s="517"/>
      <c r="E22" s="520"/>
      <c r="F22" s="132"/>
      <c r="G22" s="554"/>
      <c r="H22" s="19"/>
    </row>
    <row r="23" spans="1:8" ht="15">
      <c r="A23" s="522"/>
      <c r="B23" s="515"/>
      <c r="C23" s="516"/>
      <c r="D23" s="517"/>
      <c r="E23" s="520"/>
      <c r="F23" s="132"/>
      <c r="G23" s="554"/>
      <c r="H23" s="19"/>
    </row>
    <row r="24" spans="1:8" ht="15">
      <c r="A24" s="522"/>
      <c r="B24" s="515"/>
      <c r="C24" s="516"/>
      <c r="D24" s="517"/>
      <c r="E24" s="520"/>
      <c r="F24" s="132"/>
      <c r="G24" s="554"/>
      <c r="H24" s="19"/>
    </row>
    <row r="25" spans="1:8" ht="15">
      <c r="A25" s="522"/>
      <c r="B25" s="515"/>
      <c r="C25" s="516"/>
      <c r="D25" s="517"/>
      <c r="E25" s="520"/>
      <c r="F25" s="132"/>
      <c r="G25" s="554"/>
      <c r="H25" s="19"/>
    </row>
    <row r="26" spans="1:8" ht="15">
      <c r="A26" s="522"/>
      <c r="B26" s="515"/>
      <c r="C26" s="516"/>
      <c r="D26" s="517"/>
      <c r="E26" s="520"/>
      <c r="F26" s="143"/>
      <c r="G26" s="655"/>
      <c r="H26" s="524"/>
    </row>
    <row r="27" spans="1:8" ht="15">
      <c r="A27" s="522"/>
      <c r="B27" s="515"/>
      <c r="C27" s="516"/>
      <c r="D27" s="517"/>
      <c r="E27" s="520"/>
      <c r="F27" s="132"/>
      <c r="G27" s="554"/>
      <c r="H27" s="19"/>
    </row>
    <row r="28" spans="1:8" ht="15">
      <c r="A28" s="656"/>
      <c r="B28" s="657"/>
      <c r="C28" s="658"/>
      <c r="D28" s="659"/>
      <c r="E28" s="660"/>
      <c r="F28" s="132"/>
      <c r="G28" s="554"/>
      <c r="H28" s="19">
        <f>IF(OR(AND(F28="Prov",G28="Sum"),(G28="PC Sum")),". . . . . . . . .00",IF(ISERR(F28*G28),"",IF(F28*G28=0,"",ROUND(F28*G28,2))))</f>
      </c>
    </row>
    <row r="29" spans="1:8" ht="15">
      <c r="A29" s="661"/>
      <c r="B29" s="514"/>
      <c r="C29" s="516"/>
      <c r="D29" s="604"/>
      <c r="E29" s="520"/>
      <c r="F29" s="132"/>
      <c r="G29" s="554"/>
      <c r="H29" s="19"/>
    </row>
    <row r="30" spans="1:8" ht="15">
      <c r="A30" s="522"/>
      <c r="B30" s="514"/>
      <c r="C30" s="516"/>
      <c r="D30" s="604"/>
      <c r="E30" s="520"/>
      <c r="F30" s="132"/>
      <c r="G30" s="554"/>
      <c r="H30" s="19"/>
    </row>
    <row r="31" spans="1:8" ht="15">
      <c r="A31" s="522"/>
      <c r="B31" s="514"/>
      <c r="C31" s="516"/>
      <c r="D31" s="604"/>
      <c r="E31" s="520"/>
      <c r="F31" s="132"/>
      <c r="G31" s="554"/>
      <c r="H31" s="19"/>
    </row>
    <row r="32" spans="1:8" ht="15">
      <c r="A32" s="656"/>
      <c r="B32" s="657"/>
      <c r="C32" s="658"/>
      <c r="D32" s="659"/>
      <c r="E32" s="660"/>
      <c r="F32" s="132"/>
      <c r="G32" s="554"/>
      <c r="H32" s="19"/>
    </row>
    <row r="33" spans="1:8" ht="15">
      <c r="A33" s="656"/>
      <c r="B33" s="657"/>
      <c r="C33" s="658"/>
      <c r="D33" s="659"/>
      <c r="E33" s="660"/>
      <c r="F33" s="132"/>
      <c r="G33" s="554"/>
      <c r="H33" s="19"/>
    </row>
    <row r="34" spans="1:8" ht="15">
      <c r="A34" s="557"/>
      <c r="B34" s="514"/>
      <c r="C34" s="516"/>
      <c r="D34" s="517"/>
      <c r="E34" s="520"/>
      <c r="F34" s="132"/>
      <c r="G34" s="554"/>
      <c r="H34" s="19"/>
    </row>
    <row r="35" spans="1:8" ht="15">
      <c r="A35" s="522"/>
      <c r="B35" s="514"/>
      <c r="C35" s="516"/>
      <c r="D35" s="553"/>
      <c r="E35" s="520"/>
      <c r="F35" s="132"/>
      <c r="G35" s="554"/>
      <c r="H35" s="19"/>
    </row>
    <row r="36" spans="1:8" ht="15">
      <c r="A36" s="522"/>
      <c r="B36" s="514"/>
      <c r="C36" s="516"/>
      <c r="D36" s="517"/>
      <c r="E36" s="520"/>
      <c r="F36" s="132"/>
      <c r="G36" s="554"/>
      <c r="H36" s="19"/>
    </row>
    <row r="37" spans="1:8" ht="15">
      <c r="A37" s="518"/>
      <c r="B37" s="514"/>
      <c r="C37" s="519"/>
      <c r="D37" s="540"/>
      <c r="E37" s="520"/>
      <c r="F37" s="132"/>
      <c r="G37" s="554"/>
      <c r="H37" s="19"/>
    </row>
    <row r="38" spans="1:8" ht="15">
      <c r="A38" s="522"/>
      <c r="B38" s="514"/>
      <c r="C38" s="516"/>
      <c r="D38" s="540"/>
      <c r="E38" s="520"/>
      <c r="F38" s="132"/>
      <c r="G38" s="662"/>
      <c r="H38" s="524"/>
    </row>
    <row r="39" spans="1:8" ht="15">
      <c r="A39" s="522"/>
      <c r="B39" s="514"/>
      <c r="C39" s="516"/>
      <c r="D39" s="540"/>
      <c r="E39" s="520"/>
      <c r="F39" s="132"/>
      <c r="G39" s="663"/>
      <c r="H39" s="19"/>
    </row>
    <row r="40" spans="1:8" ht="15">
      <c r="A40" s="522"/>
      <c r="B40" s="515"/>
      <c r="C40" s="516"/>
      <c r="D40" s="517"/>
      <c r="E40" s="520"/>
      <c r="F40" s="132"/>
      <c r="G40" s="554"/>
      <c r="H40" s="19"/>
    </row>
    <row r="41" spans="1:8" ht="15">
      <c r="A41" s="522"/>
      <c r="B41" s="592"/>
      <c r="C41" s="516"/>
      <c r="D41" s="517"/>
      <c r="E41" s="520"/>
      <c r="F41" s="132"/>
      <c r="G41" s="554"/>
      <c r="H41" s="19"/>
    </row>
    <row r="42" spans="1:8" ht="15">
      <c r="A42" s="522"/>
      <c r="B42" s="515"/>
      <c r="C42" s="664"/>
      <c r="D42" s="553"/>
      <c r="E42" s="520"/>
      <c r="F42" s="132"/>
      <c r="G42" s="554"/>
      <c r="H42" s="19"/>
    </row>
    <row r="43" spans="1:8" ht="15">
      <c r="A43" s="522"/>
      <c r="B43" s="515"/>
      <c r="C43" s="516"/>
      <c r="D43" s="517"/>
      <c r="E43" s="520"/>
      <c r="F43" s="132"/>
      <c r="G43" s="554"/>
      <c r="H43" s="19"/>
    </row>
    <row r="44" spans="1:8" ht="15">
      <c r="A44" s="518"/>
      <c r="B44" s="514"/>
      <c r="C44" s="519"/>
      <c r="D44" s="540"/>
      <c r="E44" s="520"/>
      <c r="F44" s="132"/>
      <c r="G44" s="554"/>
      <c r="H44" s="19"/>
    </row>
    <row r="45" spans="1:8" ht="15">
      <c r="A45" s="522"/>
      <c r="B45" s="514"/>
      <c r="C45" s="516"/>
      <c r="D45" s="540"/>
      <c r="E45" s="520"/>
      <c r="F45" s="132"/>
      <c r="G45" s="555"/>
      <c r="H45" s="524"/>
    </row>
    <row r="46" spans="1:8" ht="15">
      <c r="A46" s="522"/>
      <c r="B46" s="515"/>
      <c r="C46" s="516"/>
      <c r="D46" s="517"/>
      <c r="E46" s="520"/>
      <c r="F46" s="132"/>
      <c r="G46" s="554"/>
      <c r="H46" s="19"/>
    </row>
    <row r="47" spans="1:8" ht="15">
      <c r="A47" s="522"/>
      <c r="B47" s="592"/>
      <c r="C47" s="516"/>
      <c r="D47" s="517"/>
      <c r="E47" s="520"/>
      <c r="F47" s="132"/>
      <c r="G47" s="554"/>
      <c r="H47" s="19"/>
    </row>
    <row r="48" spans="1:8" ht="15">
      <c r="A48" s="522"/>
      <c r="B48" s="515"/>
      <c r="C48" s="664"/>
      <c r="D48" s="553"/>
      <c r="E48" s="520"/>
      <c r="F48" s="132"/>
      <c r="G48" s="554"/>
      <c r="H48" s="19"/>
    </row>
    <row r="49" spans="1:8" ht="15">
      <c r="A49" s="522"/>
      <c r="B49" s="515"/>
      <c r="C49" s="516"/>
      <c r="D49" s="517"/>
      <c r="E49" s="520"/>
      <c r="F49" s="132"/>
      <c r="G49" s="554"/>
      <c r="H49" s="19"/>
    </row>
    <row r="50" spans="1:8" ht="15">
      <c r="A50" s="518"/>
      <c r="B50" s="514"/>
      <c r="C50" s="519"/>
      <c r="D50" s="540"/>
      <c r="E50" s="520"/>
      <c r="F50" s="132"/>
      <c r="G50" s="554"/>
      <c r="H50" s="19"/>
    </row>
    <row r="51" spans="1:8" ht="15">
      <c r="A51" s="522"/>
      <c r="B51" s="514"/>
      <c r="C51" s="516"/>
      <c r="D51" s="540"/>
      <c r="E51" s="520"/>
      <c r="F51" s="132"/>
      <c r="G51" s="554"/>
      <c r="H51" s="19"/>
    </row>
    <row r="52" spans="1:8" ht="15">
      <c r="A52" s="522"/>
      <c r="B52" s="515"/>
      <c r="C52" s="516"/>
      <c r="D52" s="517"/>
      <c r="E52" s="520"/>
      <c r="F52" s="132"/>
      <c r="G52" s="554"/>
      <c r="H52" s="19"/>
    </row>
    <row r="53" spans="1:8" ht="15">
      <c r="A53" s="522"/>
      <c r="B53" s="515"/>
      <c r="C53" s="516"/>
      <c r="D53" s="517"/>
      <c r="E53" s="520"/>
      <c r="F53" s="132"/>
      <c r="G53" s="554"/>
      <c r="H53" s="19"/>
    </row>
    <row r="54" spans="1:8" ht="15">
      <c r="A54" s="522"/>
      <c r="B54" s="515"/>
      <c r="C54" s="516"/>
      <c r="D54" s="517"/>
      <c r="E54" s="520"/>
      <c r="F54" s="132"/>
      <c r="G54" s="554"/>
      <c r="H54" s="19">
        <f>IF(OR(AND(F54="Prov",G54="Sum"),(G54="PC Sum")),". . . . . . . . .00",IF(ISERR(F54*G54),"",IF(F54*G54=0,"",ROUND(F54*G54,2))))</f>
      </c>
    </row>
    <row r="55" spans="1:8" ht="15">
      <c r="A55" s="522"/>
      <c r="B55" s="515"/>
      <c r="C55" s="516"/>
      <c r="D55" s="517"/>
      <c r="E55" s="520"/>
      <c r="F55" s="132"/>
      <c r="G55" s="554"/>
      <c r="H55" s="19"/>
    </row>
    <row r="56" spans="1:8" ht="15">
      <c r="A56" s="522"/>
      <c r="B56" s="515"/>
      <c r="C56" s="516"/>
      <c r="D56" s="517"/>
      <c r="E56" s="520"/>
      <c r="F56" s="132"/>
      <c r="G56" s="554"/>
      <c r="H56" s="19">
        <f>IF(OR(AND(F56="Prov",G56="Sum"),(G56="PC Sum")),". . . . . . . . .00",IF(ISERR(F56*G56),"",IF(F56*G56=0,"",ROUND(F56*G56,2))))</f>
      </c>
    </row>
    <row r="57" spans="1:8" ht="15">
      <c r="A57" s="522"/>
      <c r="B57" s="515"/>
      <c r="C57" s="516"/>
      <c r="D57" s="517"/>
      <c r="E57" s="520"/>
      <c r="F57" s="521"/>
      <c r="G57" s="554"/>
      <c r="H57" s="19"/>
    </row>
    <row r="58" spans="1:8" ht="15">
      <c r="A58" s="522"/>
      <c r="B58" s="515"/>
      <c r="C58" s="516"/>
      <c r="D58" s="517"/>
      <c r="E58" s="520"/>
      <c r="F58" s="521"/>
      <c r="G58" s="554"/>
      <c r="H58" s="19"/>
    </row>
    <row r="59" spans="1:8" ht="15">
      <c r="A59" s="518"/>
      <c r="B59" s="514"/>
      <c r="C59" s="519"/>
      <c r="D59" s="517"/>
      <c r="E59" s="520"/>
      <c r="F59" s="132"/>
      <c r="G59" s="554"/>
      <c r="H59" s="19"/>
    </row>
    <row r="60" spans="1:8" ht="15">
      <c r="A60" s="522"/>
      <c r="B60" s="515"/>
      <c r="C60" s="516"/>
      <c r="D60" s="517"/>
      <c r="E60" s="520"/>
      <c r="F60" s="132"/>
      <c r="G60" s="554"/>
      <c r="H60" s="19"/>
    </row>
    <row r="61" spans="1:8" ht="15">
      <c r="A61" s="522"/>
      <c r="B61" s="515"/>
      <c r="C61" s="516"/>
      <c r="D61" s="517"/>
      <c r="E61" s="520"/>
      <c r="F61" s="597"/>
      <c r="G61" s="554"/>
      <c r="H61" s="19">
        <f>IF(OR(AND(F61="Prov",G61="Sum"),(G61="PC Sum")),". . . . . . . . .00",IF(ISERR(F61*G61),"",IF(F61*G61=0,"",ROUND(F61*G61,2))))</f>
      </c>
    </row>
    <row r="62" spans="1:8" ht="15">
      <c r="A62" s="522"/>
      <c r="B62" s="515"/>
      <c r="C62" s="516"/>
      <c r="D62" s="517"/>
      <c r="E62" s="520"/>
      <c r="F62" s="597"/>
      <c r="G62" s="554"/>
      <c r="H62" s="19"/>
    </row>
    <row r="63" spans="1:8" ht="15">
      <c r="A63" s="558"/>
      <c r="B63" s="559"/>
      <c r="C63" s="572"/>
      <c r="D63" s="572"/>
      <c r="E63" s="558"/>
      <c r="F63" s="574"/>
      <c r="G63" s="562"/>
      <c r="H63" s="576"/>
    </row>
    <row r="64" spans="1:8" ht="15">
      <c r="A64" s="548"/>
      <c r="B64" s="549"/>
      <c r="C64" s="563"/>
      <c r="D64" s="563"/>
      <c r="E64" s="563"/>
      <c r="F64" s="565"/>
      <c r="G64" s="566"/>
      <c r="H64" s="567"/>
    </row>
    <row r="65" spans="1:8" ht="15">
      <c r="A65" s="661">
        <v>4100</v>
      </c>
      <c r="B65" s="514" t="s">
        <v>21</v>
      </c>
      <c r="C65" s="519"/>
      <c r="D65" s="664"/>
      <c r="E65" s="664"/>
      <c r="F65" s="516"/>
      <c r="G65" s="517"/>
      <c r="H65" s="571"/>
    </row>
    <row r="66" spans="1:8" ht="15">
      <c r="A66" s="665"/>
      <c r="B66" s="666"/>
      <c r="C66" s="667"/>
      <c r="D66" s="668"/>
      <c r="E66" s="668"/>
      <c r="F66" s="572"/>
      <c r="G66" s="560"/>
      <c r="H66" s="669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selection activeCell="H68" sqref="H68"/>
    </sheetView>
  </sheetViews>
  <sheetFormatPr defaultColWidth="8.88671875" defaultRowHeight="15"/>
  <cols>
    <col min="4" max="4" width="16.88671875" style="0" customWidth="1"/>
    <col min="8" max="8" width="17.4453125" style="0" customWidth="1"/>
  </cols>
  <sheetData>
    <row r="1" spans="1:8" ht="15">
      <c r="A1" s="681" t="str">
        <f>'[3]3300'!A1:H1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>
      <c r="A2" s="681" t="str">
        <f>'4100'!A2:H2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>
      <c r="A3" s="654" t="str">
        <f>'4100'!A3</f>
        <v>CONSTRUCTION OF ACCESS AND INTERNAL ROADS AT GA –MOTSHEMI VILLAGE</v>
      </c>
      <c r="B3" s="654"/>
      <c r="C3" s="654"/>
      <c r="D3" s="654"/>
      <c r="E3" s="654"/>
      <c r="F3" s="654"/>
      <c r="G3" s="654"/>
      <c r="H3" s="348"/>
    </row>
    <row r="4" spans="1:8" ht="15">
      <c r="A4" s="1"/>
      <c r="B4" s="1"/>
      <c r="C4" s="1"/>
      <c r="D4" s="1"/>
      <c r="E4" s="1"/>
      <c r="F4" s="1"/>
      <c r="G4" s="1"/>
      <c r="H4" s="343" t="s">
        <v>348</v>
      </c>
    </row>
    <row r="5" spans="1:8" ht="15">
      <c r="A5" s="526"/>
      <c r="B5" s="527"/>
      <c r="C5" s="600"/>
      <c r="D5" s="529"/>
      <c r="E5" s="526"/>
      <c r="F5" s="530"/>
      <c r="G5" s="530"/>
      <c r="H5" s="531"/>
    </row>
    <row r="6" spans="1:8" ht="15">
      <c r="A6" s="532" t="s">
        <v>22</v>
      </c>
      <c r="B6" s="533" t="s">
        <v>1</v>
      </c>
      <c r="C6" s="601"/>
      <c r="D6" s="535"/>
      <c r="E6" s="532" t="s">
        <v>2</v>
      </c>
      <c r="F6" s="536" t="s">
        <v>3</v>
      </c>
      <c r="G6" s="536" t="s">
        <v>4</v>
      </c>
      <c r="H6" s="537" t="s">
        <v>5</v>
      </c>
    </row>
    <row r="7" spans="1:8" ht="15">
      <c r="A7" s="532" t="s">
        <v>23</v>
      </c>
      <c r="B7" s="538"/>
      <c r="C7" s="602"/>
      <c r="D7" s="540"/>
      <c r="E7" s="518"/>
      <c r="F7" s="523"/>
      <c r="G7" s="523"/>
      <c r="H7" s="541"/>
    </row>
    <row r="8" spans="1:8" ht="15">
      <c r="A8" s="542"/>
      <c r="B8" s="543"/>
      <c r="C8" s="603"/>
      <c r="D8" s="545"/>
      <c r="E8" s="542"/>
      <c r="F8" s="546"/>
      <c r="G8" s="546"/>
      <c r="H8" s="547"/>
    </row>
    <row r="9" spans="1:8" ht="15">
      <c r="A9" s="548"/>
      <c r="B9" s="549"/>
      <c r="C9" s="563"/>
      <c r="D9" s="550"/>
      <c r="E9" s="548"/>
      <c r="F9" s="551"/>
      <c r="G9" s="551"/>
      <c r="H9" s="19">
        <f>IF(OR(AND(F9="Prov",G9="Sum"),(G9="PC Sum")),". . . . . . . . .00",IF(ISERR(F9*G9),"",IF(F9*G9=0,"",ROUND(F9*G9,2))))</f>
      </c>
    </row>
    <row r="10" spans="1:8" ht="15">
      <c r="A10" s="608">
        <v>4200</v>
      </c>
      <c r="B10" s="552" t="s">
        <v>568</v>
      </c>
      <c r="C10" s="516"/>
      <c r="D10" s="604"/>
      <c r="E10" s="520"/>
      <c r="F10" s="521"/>
      <c r="G10" s="521"/>
      <c r="H10" s="19">
        <f>IF(OR(AND(F10="Prov",G10="Sum"),(G10="PC Sum")),". . . . . . . . .00",IF(ISERR(F10*G10),"",IF(F10*G10=0,"",ROUND(F10*G10,2))))</f>
      </c>
    </row>
    <row r="11" spans="1:8" ht="15">
      <c r="A11" s="522"/>
      <c r="B11" s="552"/>
      <c r="C11" s="516"/>
      <c r="D11" s="604"/>
      <c r="E11" s="520"/>
      <c r="F11" s="521"/>
      <c r="G11" s="521"/>
      <c r="H11" s="19"/>
    </row>
    <row r="12" spans="1:8" ht="15">
      <c r="A12" s="522" t="s">
        <v>46</v>
      </c>
      <c r="B12" s="515"/>
      <c r="C12" s="516"/>
      <c r="D12" s="517"/>
      <c r="E12" s="520"/>
      <c r="F12" s="521"/>
      <c r="G12" s="521"/>
      <c r="H12" s="19"/>
    </row>
    <row r="13" spans="1:8" ht="15">
      <c r="A13" s="608">
        <v>42.02</v>
      </c>
      <c r="B13" s="515" t="s">
        <v>569</v>
      </c>
      <c r="C13" s="519"/>
      <c r="D13" s="540"/>
      <c r="E13" s="520"/>
      <c r="F13" s="521"/>
      <c r="G13" s="521"/>
      <c r="H13" s="19">
        <f>IF(OR(AND(F13="Prov",G13="Sum"),(G13="PC Sum")),". . . . . . . . .00",IF(ISERR(F13*G13),"",IF(F13*G13=0,"",ROUND(F13*G13,2))))</f>
      </c>
    </row>
    <row r="14" spans="1:8" ht="15">
      <c r="A14" s="522"/>
      <c r="B14" s="515" t="s">
        <v>570</v>
      </c>
      <c r="C14" s="516"/>
      <c r="D14" s="517"/>
      <c r="E14" s="520"/>
      <c r="F14" s="521"/>
      <c r="G14" s="521"/>
      <c r="H14" s="19">
        <f>IF(OR(AND(F14="Prov",G14="Sum"),(G14="PC Sum")),". . . . . . . . .00",IF(ISERR(F14*G14),"",IF(F14*G14=0,"",ROUND(F14*G14,2))))</f>
      </c>
    </row>
    <row r="15" spans="1:8" ht="15">
      <c r="A15" s="608"/>
      <c r="B15" s="515"/>
      <c r="C15" s="516"/>
      <c r="D15" s="517"/>
      <c r="E15" s="520"/>
      <c r="F15" s="521"/>
      <c r="G15" s="521"/>
      <c r="H15" s="19"/>
    </row>
    <row r="16" spans="1:8" ht="15">
      <c r="A16" s="522"/>
      <c r="B16" s="515" t="s">
        <v>15</v>
      </c>
      <c r="C16" s="516" t="s">
        <v>571</v>
      </c>
      <c r="D16" s="517"/>
      <c r="E16" s="520" t="s">
        <v>572</v>
      </c>
      <c r="F16" s="521">
        <v>300</v>
      </c>
      <c r="G16" s="521"/>
      <c r="H16" s="19"/>
    </row>
    <row r="17" spans="1:8" ht="15">
      <c r="A17" s="522"/>
      <c r="B17" s="515"/>
      <c r="C17" s="516"/>
      <c r="D17" s="517"/>
      <c r="E17" s="670"/>
      <c r="F17" s="521"/>
      <c r="G17" s="521"/>
      <c r="H17" s="19"/>
    </row>
    <row r="18" spans="1:8" ht="15">
      <c r="A18" s="608">
        <v>42.04</v>
      </c>
      <c r="B18" s="515" t="s">
        <v>573</v>
      </c>
      <c r="C18" s="516"/>
      <c r="D18" s="517"/>
      <c r="E18" s="520" t="s">
        <v>223</v>
      </c>
      <c r="F18" s="521">
        <f>F16*0.8</f>
        <v>240</v>
      </c>
      <c r="G18" s="521"/>
      <c r="H18" s="19"/>
    </row>
    <row r="19" spans="1:8" ht="15">
      <c r="A19" s="522"/>
      <c r="B19" s="515" t="s">
        <v>574</v>
      </c>
      <c r="C19" s="517"/>
      <c r="D19" s="517"/>
      <c r="E19" s="670"/>
      <c r="F19" s="143"/>
      <c r="G19" s="554"/>
      <c r="H19" s="19"/>
    </row>
    <row r="20" spans="1:8" ht="15">
      <c r="A20" s="522"/>
      <c r="B20" s="515"/>
      <c r="C20" s="516"/>
      <c r="D20" s="517"/>
      <c r="E20" s="670"/>
      <c r="F20" s="143"/>
      <c r="G20" s="554"/>
      <c r="H20" s="19"/>
    </row>
    <row r="21" spans="1:8" ht="15">
      <c r="A21" s="608">
        <v>42.05</v>
      </c>
      <c r="B21" s="515" t="s">
        <v>575</v>
      </c>
      <c r="C21" s="516"/>
      <c r="D21" s="517"/>
      <c r="E21" s="520"/>
      <c r="F21" s="132"/>
      <c r="G21" s="554"/>
      <c r="H21" s="19"/>
    </row>
    <row r="22" spans="1:8" ht="15">
      <c r="A22" s="522"/>
      <c r="B22" s="515"/>
      <c r="C22" s="516"/>
      <c r="D22" s="517"/>
      <c r="E22" s="520"/>
      <c r="F22" s="132"/>
      <c r="G22" s="554"/>
      <c r="H22" s="19"/>
    </row>
    <row r="23" spans="1:8" ht="15">
      <c r="A23" s="522"/>
      <c r="B23" s="515" t="s">
        <v>15</v>
      </c>
      <c r="C23" s="516" t="s">
        <v>576</v>
      </c>
      <c r="D23" s="517"/>
      <c r="E23" s="520" t="s">
        <v>168</v>
      </c>
      <c r="F23" s="132">
        <v>1</v>
      </c>
      <c r="G23" s="554"/>
      <c r="H23" s="19"/>
    </row>
    <row r="24" spans="1:8" ht="15">
      <c r="A24" s="522"/>
      <c r="B24" s="515"/>
      <c r="C24" s="516"/>
      <c r="D24" s="517"/>
      <c r="E24" s="520"/>
      <c r="F24" s="132"/>
      <c r="G24" s="554"/>
      <c r="H24" s="19"/>
    </row>
    <row r="25" spans="1:8" ht="15">
      <c r="A25" s="608">
        <v>42.08</v>
      </c>
      <c r="B25" s="515" t="s">
        <v>577</v>
      </c>
      <c r="C25" s="516"/>
      <c r="D25" s="517"/>
      <c r="E25" s="520" t="s">
        <v>72</v>
      </c>
      <c r="F25" s="132">
        <v>2</v>
      </c>
      <c r="G25" s="554"/>
      <c r="H25" s="19"/>
    </row>
    <row r="26" spans="1:8" ht="15">
      <c r="A26" s="608"/>
      <c r="B26" s="515"/>
      <c r="C26" s="516"/>
      <c r="D26" s="517"/>
      <c r="E26" s="520"/>
      <c r="F26" s="143"/>
      <c r="G26" s="655"/>
      <c r="H26" s="524"/>
    </row>
    <row r="27" spans="1:8" ht="15">
      <c r="A27" s="608">
        <v>42.13</v>
      </c>
      <c r="B27" s="515" t="s">
        <v>578</v>
      </c>
      <c r="C27" s="516"/>
      <c r="D27" s="517"/>
      <c r="E27" s="520"/>
      <c r="F27" s="132"/>
      <c r="G27" s="554"/>
      <c r="H27" s="19"/>
    </row>
    <row r="28" spans="1:8" ht="15">
      <c r="A28" s="557"/>
      <c r="B28" s="515"/>
      <c r="C28" s="516"/>
      <c r="D28" s="517"/>
      <c r="E28" s="520"/>
      <c r="F28" s="132"/>
      <c r="G28" s="554"/>
      <c r="H28" s="19"/>
    </row>
    <row r="29" spans="1:8" ht="15">
      <c r="A29" s="522"/>
      <c r="B29" s="515" t="s">
        <v>16</v>
      </c>
      <c r="C29" s="516" t="s">
        <v>579</v>
      </c>
      <c r="D29" s="517"/>
      <c r="E29" s="671" t="s">
        <v>168</v>
      </c>
      <c r="F29" s="132">
        <v>1</v>
      </c>
      <c r="G29" s="554"/>
      <c r="H29" s="19"/>
    </row>
    <row r="30" spans="1:8" ht="15">
      <c r="A30" s="522"/>
      <c r="B30" s="515"/>
      <c r="C30" s="516"/>
      <c r="D30" s="517"/>
      <c r="E30" s="520"/>
      <c r="F30" s="132"/>
      <c r="G30" s="554"/>
      <c r="H30" s="19"/>
    </row>
    <row r="31" spans="1:8" ht="15">
      <c r="A31" s="608"/>
      <c r="B31" s="515"/>
      <c r="C31" s="516"/>
      <c r="D31" s="517"/>
      <c r="E31" s="520"/>
      <c r="F31" s="132"/>
      <c r="G31" s="554"/>
      <c r="H31" s="19"/>
    </row>
    <row r="32" spans="1:8" ht="15">
      <c r="A32" s="608"/>
      <c r="B32" s="515"/>
      <c r="C32" s="516"/>
      <c r="D32" s="517"/>
      <c r="E32" s="520"/>
      <c r="F32" s="132"/>
      <c r="G32" s="554"/>
      <c r="H32" s="19"/>
    </row>
    <row r="33" spans="1:8" ht="15">
      <c r="A33" s="608"/>
      <c r="B33" s="515"/>
      <c r="C33" s="516"/>
      <c r="D33" s="517"/>
      <c r="E33" s="520"/>
      <c r="F33" s="132"/>
      <c r="G33" s="554"/>
      <c r="H33" s="19"/>
    </row>
    <row r="34" spans="1:8" ht="15">
      <c r="A34" s="557"/>
      <c r="B34" s="515"/>
      <c r="C34" s="516"/>
      <c r="D34" s="517"/>
      <c r="E34" s="520"/>
      <c r="F34" s="132"/>
      <c r="G34" s="554"/>
      <c r="H34" s="19"/>
    </row>
    <row r="35" spans="1:8" ht="15">
      <c r="A35" s="522"/>
      <c r="B35" s="515"/>
      <c r="C35" s="516"/>
      <c r="D35" s="517"/>
      <c r="E35" s="671"/>
      <c r="F35" s="132"/>
      <c r="G35" s="554"/>
      <c r="H35" s="19"/>
    </row>
    <row r="36" spans="1:8" ht="15">
      <c r="A36" s="522"/>
      <c r="B36" s="515"/>
      <c r="C36" s="516"/>
      <c r="D36" s="517"/>
      <c r="E36" s="520"/>
      <c r="F36" s="132"/>
      <c r="G36" s="554"/>
      <c r="H36" s="19"/>
    </row>
    <row r="37" spans="1:8" ht="15">
      <c r="A37" s="518"/>
      <c r="B37" s="514"/>
      <c r="C37" s="519"/>
      <c r="D37" s="540"/>
      <c r="E37" s="520"/>
      <c r="F37" s="132"/>
      <c r="G37" s="554"/>
      <c r="H37" s="19"/>
    </row>
    <row r="38" spans="1:8" ht="15">
      <c r="A38" s="522"/>
      <c r="B38" s="514"/>
      <c r="C38" s="516"/>
      <c r="D38" s="540"/>
      <c r="E38" s="520"/>
      <c r="F38" s="132"/>
      <c r="G38" s="662"/>
      <c r="H38" s="524"/>
    </row>
    <row r="39" spans="1:8" ht="15">
      <c r="A39" s="522"/>
      <c r="B39" s="514"/>
      <c r="C39" s="516"/>
      <c r="D39" s="540"/>
      <c r="E39" s="520"/>
      <c r="F39" s="132"/>
      <c r="G39" s="663"/>
      <c r="H39" s="19"/>
    </row>
    <row r="40" spans="1:8" ht="15">
      <c r="A40" s="522"/>
      <c r="B40" s="515"/>
      <c r="C40" s="516"/>
      <c r="D40" s="517"/>
      <c r="E40" s="520"/>
      <c r="F40" s="132"/>
      <c r="G40" s="554"/>
      <c r="H40" s="19"/>
    </row>
    <row r="41" spans="1:8" ht="15">
      <c r="A41" s="522"/>
      <c r="B41" s="592"/>
      <c r="C41" s="516"/>
      <c r="D41" s="517"/>
      <c r="E41" s="520"/>
      <c r="F41" s="132"/>
      <c r="G41" s="554"/>
      <c r="H41" s="19"/>
    </row>
    <row r="42" spans="1:8" ht="15">
      <c r="A42" s="522"/>
      <c r="B42" s="515"/>
      <c r="C42" s="664"/>
      <c r="D42" s="553"/>
      <c r="E42" s="520"/>
      <c r="F42" s="132"/>
      <c r="G42" s="554"/>
      <c r="H42" s="19"/>
    </row>
    <row r="43" spans="1:8" ht="15">
      <c r="A43" s="522"/>
      <c r="B43" s="515"/>
      <c r="C43" s="516"/>
      <c r="D43" s="517"/>
      <c r="E43" s="520"/>
      <c r="F43" s="132"/>
      <c r="G43" s="554"/>
      <c r="H43" s="19"/>
    </row>
    <row r="44" spans="1:8" ht="15">
      <c r="A44" s="518"/>
      <c r="B44" s="514"/>
      <c r="C44" s="519"/>
      <c r="D44" s="540"/>
      <c r="E44" s="520"/>
      <c r="F44" s="132"/>
      <c r="G44" s="554"/>
      <c r="H44" s="19"/>
    </row>
    <row r="45" spans="1:13" ht="15">
      <c r="A45" s="522"/>
      <c r="B45" s="514"/>
      <c r="C45" s="516"/>
      <c r="D45" s="540"/>
      <c r="E45" s="520"/>
      <c r="F45" s="132"/>
      <c r="G45" s="555"/>
      <c r="H45" s="524"/>
      <c r="M45">
        <f>30*6</f>
        <v>180</v>
      </c>
    </row>
    <row r="46" spans="1:8" ht="15">
      <c r="A46" s="522"/>
      <c r="B46" s="515"/>
      <c r="C46" s="516"/>
      <c r="D46" s="517"/>
      <c r="E46" s="520"/>
      <c r="F46" s="132"/>
      <c r="G46" s="554"/>
      <c r="H46" s="19"/>
    </row>
    <row r="47" spans="1:8" ht="15">
      <c r="A47" s="522"/>
      <c r="B47" s="592"/>
      <c r="C47" s="516"/>
      <c r="D47" s="517"/>
      <c r="E47" s="520"/>
      <c r="F47" s="132"/>
      <c r="G47" s="554"/>
      <c r="H47" s="19"/>
    </row>
    <row r="48" spans="1:8" ht="15">
      <c r="A48" s="522"/>
      <c r="B48" s="515"/>
      <c r="C48" s="664"/>
      <c r="D48" s="553"/>
      <c r="E48" s="520"/>
      <c r="F48" s="132"/>
      <c r="G48" s="554"/>
      <c r="H48" s="19"/>
    </row>
    <row r="49" spans="1:8" ht="15">
      <c r="A49" s="522"/>
      <c r="B49" s="515"/>
      <c r="C49" s="516"/>
      <c r="D49" s="517"/>
      <c r="E49" s="520"/>
      <c r="F49" s="132"/>
      <c r="G49" s="554"/>
      <c r="H49" s="19"/>
    </row>
    <row r="50" spans="1:8" ht="15">
      <c r="A50" s="518"/>
      <c r="B50" s="514"/>
      <c r="C50" s="519"/>
      <c r="D50" s="540"/>
      <c r="E50" s="520"/>
      <c r="F50" s="132"/>
      <c r="G50" s="554"/>
      <c r="H50" s="19"/>
    </row>
    <row r="51" spans="1:8" ht="15">
      <c r="A51" s="522"/>
      <c r="B51" s="514"/>
      <c r="C51" s="516"/>
      <c r="D51" s="540"/>
      <c r="E51" s="520"/>
      <c r="F51" s="132"/>
      <c r="G51" s="554"/>
      <c r="H51" s="19"/>
    </row>
    <row r="52" spans="1:8" ht="15">
      <c r="A52" s="522"/>
      <c r="B52" s="515"/>
      <c r="C52" s="516"/>
      <c r="D52" s="517"/>
      <c r="E52" s="520"/>
      <c r="F52" s="132"/>
      <c r="G52" s="554"/>
      <c r="H52" s="19"/>
    </row>
    <row r="53" spans="1:8" ht="15">
      <c r="A53" s="522"/>
      <c r="B53" s="515"/>
      <c r="C53" s="516"/>
      <c r="D53" s="517"/>
      <c r="E53" s="520"/>
      <c r="F53" s="132"/>
      <c r="G53" s="554"/>
      <c r="H53" s="19"/>
    </row>
    <row r="54" spans="1:8" ht="15">
      <c r="A54" s="522"/>
      <c r="B54" s="515"/>
      <c r="C54" s="516"/>
      <c r="D54" s="517"/>
      <c r="E54" s="520"/>
      <c r="F54" s="132"/>
      <c r="G54" s="554"/>
      <c r="H54" s="19">
        <f>IF(OR(AND(F54="Prov",G54="Sum"),(G54="PC Sum")),". . . . . . . . .00",IF(ISERR(F54*G54),"",IF(F54*G54=0,"",ROUND(F54*G54,2))))</f>
      </c>
    </row>
    <row r="55" spans="1:8" ht="15">
      <c r="A55" s="522"/>
      <c r="B55" s="515"/>
      <c r="C55" s="516"/>
      <c r="D55" s="517"/>
      <c r="E55" s="520"/>
      <c r="F55" s="132"/>
      <c r="G55" s="554"/>
      <c r="H55" s="19"/>
    </row>
    <row r="56" spans="1:8" ht="15">
      <c r="A56" s="522"/>
      <c r="B56" s="515"/>
      <c r="C56" s="516"/>
      <c r="D56" s="517"/>
      <c r="E56" s="520"/>
      <c r="F56" s="132"/>
      <c r="G56" s="554"/>
      <c r="H56" s="19">
        <f>IF(OR(AND(F56="Prov",G56="Sum"),(G56="PC Sum")),". . . . . . . . .00",IF(ISERR(F56*G56),"",IF(F56*G56=0,"",ROUND(F56*G56,2))))</f>
      </c>
    </row>
    <row r="57" spans="1:8" ht="15">
      <c r="A57" s="522"/>
      <c r="B57" s="515"/>
      <c r="C57" s="516"/>
      <c r="D57" s="517"/>
      <c r="E57" s="520"/>
      <c r="F57" s="521"/>
      <c r="G57" s="554"/>
      <c r="H57" s="19"/>
    </row>
    <row r="58" spans="1:8" ht="15">
      <c r="A58" s="522"/>
      <c r="B58" s="515"/>
      <c r="C58" s="516"/>
      <c r="D58" s="517"/>
      <c r="E58" s="520"/>
      <c r="F58" s="521"/>
      <c r="G58" s="554"/>
      <c r="H58" s="19"/>
    </row>
    <row r="59" spans="1:8" ht="15">
      <c r="A59" s="518"/>
      <c r="B59" s="514"/>
      <c r="C59" s="519"/>
      <c r="D59" s="517"/>
      <c r="E59" s="520"/>
      <c r="F59" s="132"/>
      <c r="G59" s="554"/>
      <c r="H59" s="19"/>
    </row>
    <row r="60" spans="1:8" ht="15">
      <c r="A60" s="522"/>
      <c r="B60" s="515"/>
      <c r="C60" s="516"/>
      <c r="D60" s="517"/>
      <c r="E60" s="520"/>
      <c r="F60" s="132"/>
      <c r="G60" s="554"/>
      <c r="H60" s="19"/>
    </row>
    <row r="61" spans="1:8" ht="15">
      <c r="A61" s="522"/>
      <c r="B61" s="515"/>
      <c r="C61" s="516"/>
      <c r="D61" s="517"/>
      <c r="E61" s="520"/>
      <c r="F61" s="597"/>
      <c r="G61" s="554"/>
      <c r="H61" s="19">
        <f>IF(OR(AND(F61="Prov",G61="Sum"),(G61="PC Sum")),". . . . . . . . .00",IF(ISERR(F61*G61),"",IF(F61*G61=0,"",ROUND(F61*G61,2))))</f>
      </c>
    </row>
    <row r="62" spans="1:8" ht="15">
      <c r="A62" s="522"/>
      <c r="B62" s="515"/>
      <c r="C62" s="516"/>
      <c r="D62" s="517"/>
      <c r="E62" s="520"/>
      <c r="F62" s="597"/>
      <c r="G62" s="554"/>
      <c r="H62" s="19"/>
    </row>
    <row r="63" spans="1:8" ht="15">
      <c r="A63" s="558"/>
      <c r="B63" s="559"/>
      <c r="C63" s="572"/>
      <c r="D63" s="572"/>
      <c r="E63" s="558"/>
      <c r="F63" s="574"/>
      <c r="G63" s="562"/>
      <c r="H63" s="576"/>
    </row>
    <row r="64" spans="1:8" ht="15">
      <c r="A64" s="548"/>
      <c r="B64" s="549"/>
      <c r="C64" s="563"/>
      <c r="D64" s="563"/>
      <c r="E64" s="563"/>
      <c r="F64" s="565"/>
      <c r="G64" s="566"/>
      <c r="H64" s="567"/>
    </row>
    <row r="65" spans="1:8" ht="15">
      <c r="A65" s="661">
        <v>4200</v>
      </c>
      <c r="B65" s="514" t="s">
        <v>21</v>
      </c>
      <c r="C65" s="519"/>
      <c r="D65" s="664"/>
      <c r="E65" s="664"/>
      <c r="F65" s="516"/>
      <c r="G65" s="517"/>
      <c r="H65" s="571"/>
    </row>
    <row r="66" spans="1:8" ht="15">
      <c r="A66" s="665"/>
      <c r="B66" s="666"/>
      <c r="C66" s="667"/>
      <c r="D66" s="668"/>
      <c r="E66" s="668"/>
      <c r="F66" s="572"/>
      <c r="G66" s="560"/>
      <c r="H66" s="669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5" zoomScaleSheetLayoutView="85" workbookViewId="0" topLeftCell="A1">
      <selection activeCell="I37" sqref="I37"/>
    </sheetView>
  </sheetViews>
  <sheetFormatPr defaultColWidth="8.88671875" defaultRowHeight="15"/>
  <cols>
    <col min="1" max="1" width="7.77734375" style="2" customWidth="1"/>
    <col min="2" max="3" width="3.77734375" style="2" customWidth="1"/>
    <col min="4" max="4" width="25.5546875" style="2" customWidth="1"/>
    <col min="5" max="5" width="5.21484375" style="3" customWidth="1"/>
    <col min="6" max="6" width="8.10546875" style="5" customWidth="1"/>
    <col min="7" max="7" width="7.5546875" style="5" customWidth="1"/>
    <col min="8" max="8" width="10.99609375" style="158" customWidth="1"/>
  </cols>
  <sheetData>
    <row r="1" spans="1:8" ht="15">
      <c r="A1" s="681" t="str">
        <f>'3500'!A1:H1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>
      <c r="A2" s="681" t="str">
        <f>'3500'!A2:H2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>
      <c r="A3" s="347" t="str">
        <f>'3500'!A3</f>
        <v>CONSTRUCTION OF ACCESS AND INTERNAL ROADS AT GA –MOTSHEMI VILLAGE</v>
      </c>
      <c r="B3" s="347"/>
      <c r="C3" s="347"/>
      <c r="D3" s="347"/>
      <c r="E3" s="347"/>
      <c r="F3" s="347"/>
      <c r="G3" s="347"/>
      <c r="H3" s="348"/>
    </row>
    <row r="4" spans="1:8" ht="15">
      <c r="A4" s="1"/>
      <c r="B4" s="1"/>
      <c r="C4" s="1"/>
      <c r="D4" s="1"/>
      <c r="E4" s="1"/>
      <c r="F4" s="1"/>
      <c r="G4" s="1"/>
      <c r="H4" s="343" t="s">
        <v>350</v>
      </c>
    </row>
    <row r="5" spans="1:8" ht="15">
      <c r="A5" s="92"/>
      <c r="B5" s="93"/>
      <c r="C5" s="94"/>
      <c r="D5" s="95"/>
      <c r="E5" s="92"/>
      <c r="F5" s="104"/>
      <c r="G5" s="104"/>
      <c r="H5" s="105"/>
    </row>
    <row r="6" spans="1:8" ht="15">
      <c r="A6" s="11" t="s">
        <v>22</v>
      </c>
      <c r="B6" s="12" t="s">
        <v>1</v>
      </c>
      <c r="C6" s="13"/>
      <c r="D6" s="87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5">
      <c r="A7" s="11" t="s">
        <v>23</v>
      </c>
      <c r="B7" s="57"/>
      <c r="C7" s="58"/>
      <c r="D7" s="77"/>
      <c r="E7" s="11"/>
      <c r="F7" s="106"/>
      <c r="G7" s="106"/>
      <c r="H7" s="80"/>
    </row>
    <row r="8" spans="1:8" ht="15">
      <c r="A8" s="97"/>
      <c r="B8" s="98"/>
      <c r="C8" s="99"/>
      <c r="D8" s="100"/>
      <c r="E8" s="97"/>
      <c r="F8" s="107"/>
      <c r="G8" s="107"/>
      <c r="H8" s="108"/>
    </row>
    <row r="9" spans="1:8" ht="15">
      <c r="A9" s="150"/>
      <c r="B9" s="151"/>
      <c r="C9" s="152"/>
      <c r="D9" s="18"/>
      <c r="E9" s="6"/>
      <c r="F9" s="109"/>
      <c r="G9" s="109"/>
      <c r="H9" s="19">
        <f aca="true" t="shared" si="0" ref="H9:H14">IF(OR(AND(F9="Prov",G9="Sum"),(G9="PC Sum")),". . . . . . . . .00",IF(ISERR(F9*G9),"",IF(F9*G9=0,"",ROUND(F9*G9,2))))</f>
      </c>
    </row>
    <row r="10" spans="1:8" ht="15">
      <c r="A10" s="11">
        <v>5100</v>
      </c>
      <c r="B10" s="20" t="s">
        <v>224</v>
      </c>
      <c r="C10" s="76"/>
      <c r="D10" s="22"/>
      <c r="E10" s="23"/>
      <c r="F10" s="78"/>
      <c r="G10" s="78"/>
      <c r="H10" s="19">
        <f t="shared" si="0"/>
      </c>
    </row>
    <row r="11" spans="1:8" ht="15">
      <c r="A11" s="39"/>
      <c r="B11" s="20" t="s">
        <v>225</v>
      </c>
      <c r="C11" s="76"/>
      <c r="D11" s="22"/>
      <c r="E11" s="23"/>
      <c r="F11" s="78"/>
      <c r="G11" s="78"/>
      <c r="H11" s="19">
        <f t="shared" si="0"/>
      </c>
    </row>
    <row r="12" spans="1:8" ht="15">
      <c r="A12" s="39"/>
      <c r="B12" s="20"/>
      <c r="C12" s="76"/>
      <c r="D12" s="88"/>
      <c r="E12" s="23"/>
      <c r="F12" s="78"/>
      <c r="G12" s="78"/>
      <c r="H12" s="19">
        <f t="shared" si="0"/>
      </c>
    </row>
    <row r="13" spans="1:8" ht="15">
      <c r="A13" s="23" t="s">
        <v>226</v>
      </c>
      <c r="B13" s="138" t="s">
        <v>227</v>
      </c>
      <c r="C13" s="121"/>
      <c r="D13" s="37"/>
      <c r="E13" s="23"/>
      <c r="F13" s="78"/>
      <c r="G13" s="78"/>
      <c r="H13" s="19">
        <f t="shared" si="0"/>
      </c>
    </row>
    <row r="14" spans="1:8" ht="15">
      <c r="A14" s="23"/>
      <c r="B14" s="57"/>
      <c r="C14" s="76"/>
      <c r="D14" s="22"/>
      <c r="E14" s="23"/>
      <c r="F14" s="78"/>
      <c r="G14" s="78"/>
      <c r="H14" s="32"/>
    </row>
    <row r="15" spans="1:8" ht="15">
      <c r="A15" s="23"/>
      <c r="B15" s="35" t="s">
        <v>16</v>
      </c>
      <c r="C15" s="21" t="s">
        <v>228</v>
      </c>
      <c r="D15" s="22"/>
      <c r="E15" s="23" t="s">
        <v>36</v>
      </c>
      <c r="F15" s="70">
        <v>50</v>
      </c>
      <c r="G15" s="78"/>
      <c r="H15" s="32"/>
    </row>
    <row r="16" spans="1:8" ht="15">
      <c r="A16" s="23"/>
      <c r="B16" s="57"/>
      <c r="C16" s="76"/>
      <c r="D16" s="22"/>
      <c r="E16" s="23"/>
      <c r="F16" s="70"/>
      <c r="G16" s="78"/>
      <c r="H16" s="32"/>
    </row>
    <row r="17" spans="1:8" ht="15">
      <c r="A17" s="23"/>
      <c r="B17" s="57"/>
      <c r="C17" s="76"/>
      <c r="D17" s="22"/>
      <c r="E17" s="23"/>
      <c r="F17" s="70"/>
      <c r="G17" s="71"/>
      <c r="H17" s="19"/>
    </row>
    <row r="18" spans="1:8" ht="15">
      <c r="A18" s="23"/>
      <c r="B18" s="27"/>
      <c r="C18" s="21"/>
      <c r="D18" s="22"/>
      <c r="E18" s="23"/>
      <c r="F18" s="70"/>
      <c r="G18" s="71"/>
      <c r="H18" s="19"/>
    </row>
    <row r="19" spans="1:8" ht="15">
      <c r="A19" s="23"/>
      <c r="B19" s="57"/>
      <c r="C19" s="21"/>
      <c r="D19" s="22"/>
      <c r="E19" s="23"/>
      <c r="F19" s="70"/>
      <c r="G19" s="71"/>
      <c r="H19" s="19"/>
    </row>
    <row r="20" spans="1:8" ht="15">
      <c r="A20" s="23"/>
      <c r="B20" s="138"/>
      <c r="C20" s="21"/>
      <c r="D20" s="22"/>
      <c r="E20" s="23"/>
      <c r="F20" s="70"/>
      <c r="G20" s="71"/>
      <c r="H20" s="19"/>
    </row>
    <row r="21" spans="1:8" ht="15">
      <c r="A21" s="23"/>
      <c r="B21" s="57"/>
      <c r="C21" s="76"/>
      <c r="D21" s="22"/>
      <c r="E21" s="23"/>
      <c r="F21" s="70"/>
      <c r="G21" s="71"/>
      <c r="H21" s="19"/>
    </row>
    <row r="22" spans="1:8" ht="15">
      <c r="A22" s="23"/>
      <c r="B22" s="27"/>
      <c r="C22" s="21"/>
      <c r="D22" s="22"/>
      <c r="E22" s="23"/>
      <c r="F22" s="70"/>
      <c r="G22" s="71"/>
      <c r="H22" s="19"/>
    </row>
    <row r="23" spans="1:8" ht="15">
      <c r="A23" s="11"/>
      <c r="B23" s="57"/>
      <c r="C23" s="21"/>
      <c r="D23" s="22"/>
      <c r="E23" s="23"/>
      <c r="F23" s="70"/>
      <c r="G23" s="71"/>
      <c r="H23" s="19"/>
    </row>
    <row r="24" spans="1:8" ht="15">
      <c r="A24" s="23"/>
      <c r="B24" s="27"/>
      <c r="C24" s="21"/>
      <c r="D24" s="22"/>
      <c r="E24" s="23"/>
      <c r="F24" s="70"/>
      <c r="G24" s="71"/>
      <c r="H24" s="19"/>
    </row>
    <row r="25" spans="1:8" ht="15">
      <c r="A25" s="39"/>
      <c r="B25" s="40"/>
      <c r="C25" s="76"/>
      <c r="D25" s="22"/>
      <c r="E25" s="23"/>
      <c r="F25" s="70"/>
      <c r="G25" s="71"/>
      <c r="H25" s="19"/>
    </row>
    <row r="26" spans="1:8" ht="15">
      <c r="A26" s="23"/>
      <c r="B26" s="27"/>
      <c r="C26" s="21"/>
      <c r="D26" s="22"/>
      <c r="E26" s="23"/>
      <c r="F26" s="70"/>
      <c r="G26" s="71"/>
      <c r="H26" s="19"/>
    </row>
    <row r="27" spans="1:8" ht="15">
      <c r="A27" s="153"/>
      <c r="B27" s="154"/>
      <c r="C27" s="155"/>
      <c r="D27" s="33"/>
      <c r="E27" s="64"/>
      <c r="F27" s="75"/>
      <c r="G27" s="71"/>
      <c r="H27" s="19"/>
    </row>
    <row r="28" spans="1:8" ht="15">
      <c r="A28" s="153"/>
      <c r="B28" s="29"/>
      <c r="C28" s="34"/>
      <c r="D28" s="33"/>
      <c r="E28" s="64"/>
      <c r="F28" s="75"/>
      <c r="G28" s="71"/>
      <c r="H28" s="19"/>
    </row>
    <row r="29" spans="1:8" ht="15">
      <c r="A29" s="153"/>
      <c r="B29" s="154"/>
      <c r="C29" s="155"/>
      <c r="D29" s="33"/>
      <c r="E29" s="64"/>
      <c r="F29" s="75"/>
      <c r="G29" s="71"/>
      <c r="H29" s="19"/>
    </row>
    <row r="30" spans="1:8" ht="15">
      <c r="A30" s="153"/>
      <c r="B30" s="29"/>
      <c r="C30" s="34"/>
      <c r="D30" s="33"/>
      <c r="E30" s="64"/>
      <c r="F30" s="75"/>
      <c r="G30" s="71"/>
      <c r="H30" s="19"/>
    </row>
    <row r="31" spans="1:8" ht="15">
      <c r="A31" s="23"/>
      <c r="B31" s="27"/>
      <c r="C31" s="21"/>
      <c r="D31" s="22"/>
      <c r="E31" s="23"/>
      <c r="F31" s="70"/>
      <c r="G31" s="71"/>
      <c r="H31" s="19"/>
    </row>
    <row r="32" spans="1:8" ht="15">
      <c r="A32" s="39"/>
      <c r="B32" s="40"/>
      <c r="C32" s="76"/>
      <c r="D32" s="22"/>
      <c r="E32" s="23"/>
      <c r="F32" s="70"/>
      <c r="G32" s="71"/>
      <c r="H32" s="19"/>
    </row>
    <row r="33" spans="1:8" ht="15">
      <c r="A33" s="39"/>
      <c r="B33" s="27"/>
      <c r="C33" s="21"/>
      <c r="D33" s="88"/>
      <c r="E33" s="23"/>
      <c r="F33" s="70"/>
      <c r="G33" s="71"/>
      <c r="H33" s="19"/>
    </row>
    <row r="34" spans="1:8" ht="15">
      <c r="A34" s="39"/>
      <c r="B34" s="27"/>
      <c r="C34" s="21"/>
      <c r="D34" s="88"/>
      <c r="E34" s="23"/>
      <c r="F34" s="70"/>
      <c r="G34" s="71"/>
      <c r="H34" s="19"/>
    </row>
    <row r="35" spans="1:8" ht="15">
      <c r="A35" s="39"/>
      <c r="B35" s="27"/>
      <c r="C35" s="21"/>
      <c r="D35" s="88"/>
      <c r="E35" s="23"/>
      <c r="F35" s="70"/>
      <c r="G35" s="71"/>
      <c r="H35" s="19"/>
    </row>
    <row r="36" spans="1:8" ht="15">
      <c r="A36" s="39"/>
      <c r="B36" s="27"/>
      <c r="C36" s="21"/>
      <c r="D36" s="88"/>
      <c r="E36" s="23"/>
      <c r="F36" s="70"/>
      <c r="G36" s="71"/>
      <c r="H36" s="19"/>
    </row>
    <row r="37" spans="1:8" ht="15">
      <c r="A37" s="39"/>
      <c r="B37" s="27"/>
      <c r="C37" s="21"/>
      <c r="D37" s="88"/>
      <c r="E37" s="23"/>
      <c r="F37" s="70"/>
      <c r="G37" s="71"/>
      <c r="H37" s="19"/>
    </row>
    <row r="38" spans="1:8" ht="15">
      <c r="A38" s="39"/>
      <c r="B38" s="27"/>
      <c r="C38" s="21"/>
      <c r="D38" s="88"/>
      <c r="E38" s="23"/>
      <c r="F38" s="70"/>
      <c r="G38" s="71"/>
      <c r="H38" s="19"/>
    </row>
    <row r="39" spans="1:8" ht="15">
      <c r="A39" s="39"/>
      <c r="B39" s="27"/>
      <c r="C39" s="21"/>
      <c r="D39" s="88"/>
      <c r="E39" s="23"/>
      <c r="F39" s="70"/>
      <c r="G39" s="71"/>
      <c r="H39" s="19"/>
    </row>
    <row r="40" spans="1:8" ht="15">
      <c r="A40" s="39"/>
      <c r="B40" s="27"/>
      <c r="C40" s="21"/>
      <c r="D40" s="88"/>
      <c r="E40" s="23"/>
      <c r="F40" s="70"/>
      <c r="G40" s="71"/>
      <c r="H40" s="19"/>
    </row>
    <row r="41" spans="1:8" ht="15">
      <c r="A41" s="39"/>
      <c r="B41" s="27"/>
      <c r="C41" s="21"/>
      <c r="D41" s="88"/>
      <c r="E41" s="23"/>
      <c r="F41" s="70"/>
      <c r="G41" s="71"/>
      <c r="H41" s="19"/>
    </row>
    <row r="42" spans="1:8" ht="15">
      <c r="A42" s="39"/>
      <c r="B42" s="40"/>
      <c r="C42" s="76"/>
      <c r="D42" s="22"/>
      <c r="E42" s="23"/>
      <c r="F42" s="70"/>
      <c r="G42" s="71"/>
      <c r="H42" s="19">
        <f>IF(OR(AND(F42="Prov",G42="Sum"),(G42="PC Sum")),". . . . . . . . .00",IF(ISERR(F42*G42),"",IF(F42*G42=0,"",ROUND(F42*G42,2))))</f>
      </c>
    </row>
    <row r="43" spans="1:8" ht="15">
      <c r="A43" s="39"/>
      <c r="B43" s="40"/>
      <c r="C43" s="76"/>
      <c r="D43" s="22"/>
      <c r="E43" s="23"/>
      <c r="F43" s="70"/>
      <c r="G43" s="71"/>
      <c r="H43" s="19"/>
    </row>
    <row r="44" spans="1:8" ht="15">
      <c r="A44" s="39"/>
      <c r="B44" s="40"/>
      <c r="C44" s="76"/>
      <c r="D44" s="22"/>
      <c r="E44" s="23"/>
      <c r="F44" s="70"/>
      <c r="G44" s="71"/>
      <c r="H44" s="19"/>
    </row>
    <row r="45" spans="1:8" ht="15">
      <c r="A45" s="39"/>
      <c r="B45" s="40"/>
      <c r="C45" s="76"/>
      <c r="D45" s="22"/>
      <c r="E45" s="23"/>
      <c r="F45" s="70"/>
      <c r="G45" s="71"/>
      <c r="H45" s="19">
        <f>IF(OR(AND(F45="Prov",G45="Sum"),(G45="PC Sum")),". . . . . . . . .00",IF(ISERR(F45*G45),"",IF(F45*G45=0,"",ROUND(F45*G45,2))))</f>
      </c>
    </row>
    <row r="46" spans="1:8" ht="15">
      <c r="A46" s="156"/>
      <c r="B46" s="157"/>
      <c r="C46" s="91"/>
      <c r="D46" s="44"/>
      <c r="E46" s="45"/>
      <c r="F46" s="135"/>
      <c r="G46" s="135"/>
      <c r="H46" s="19">
        <f>IF(OR(AND(F46="Prov",G46="Sum"),(G46="PC Sum")),". . . . . . . . .00",IF(ISERR(F46*G46),"",IF(F46*G46=0,"",ROUND(F46*G46,2))))</f>
      </c>
    </row>
    <row r="47" spans="1:8" ht="15">
      <c r="A47" s="150"/>
      <c r="B47" s="151"/>
      <c r="C47" s="152"/>
      <c r="D47" s="17"/>
      <c r="E47" s="8"/>
      <c r="F47" s="116"/>
      <c r="G47" s="117"/>
      <c r="H47" s="105"/>
    </row>
    <row r="48" spans="1:8" ht="15">
      <c r="A48" s="11" t="s">
        <v>229</v>
      </c>
      <c r="B48" s="719" t="s">
        <v>191</v>
      </c>
      <c r="C48" s="720"/>
      <c r="D48" s="720"/>
      <c r="E48" s="720"/>
      <c r="F48" s="720"/>
      <c r="G48" s="721"/>
      <c r="H48" s="118">
        <f>SUM(H15:H47)</f>
        <v>0</v>
      </c>
    </row>
    <row r="49" spans="1:8" ht="15">
      <c r="A49" s="41"/>
      <c r="B49" s="42"/>
      <c r="C49" s="43"/>
      <c r="D49" s="43"/>
      <c r="E49" s="52"/>
      <c r="F49" s="119"/>
      <c r="G49" s="120"/>
      <c r="H49" s="108"/>
    </row>
  </sheetData>
  <sheetProtection/>
  <mergeCells count="3">
    <mergeCell ref="A1:H1"/>
    <mergeCell ref="A2:H2"/>
    <mergeCell ref="B48:G48"/>
  </mergeCells>
  <printOptions/>
  <pageMargins left="0.7" right="0.7" top="0.75" bottom="0.75" header="0.3" footer="0.3"/>
  <pageSetup horizontalDpi="600" verticalDpi="600" orientation="portrait" paperSize="9" scale="89" r:id="rId1"/>
  <headerFooter>
    <oddFooter>&amp;C&amp;10C2.2.23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0"/>
  <sheetViews>
    <sheetView view="pageBreakPreview" zoomScale="85" zoomScaleSheetLayoutView="85" workbookViewId="0" topLeftCell="A1">
      <selection activeCell="F26" sqref="F26"/>
    </sheetView>
  </sheetViews>
  <sheetFormatPr defaultColWidth="8.88671875" defaultRowHeight="15"/>
  <cols>
    <col min="1" max="1" width="7.77734375" style="161" customWidth="1"/>
    <col min="2" max="3" width="3.77734375" style="161" customWidth="1"/>
    <col min="4" max="4" width="31.21484375" style="161" customWidth="1"/>
    <col min="5" max="5" width="6.3359375" style="162" customWidth="1"/>
    <col min="6" max="6" width="7.88671875" style="163" customWidth="1"/>
    <col min="7" max="7" width="6.99609375" style="163" customWidth="1"/>
    <col min="8" max="8" width="10.88671875" style="164" customWidth="1"/>
  </cols>
  <sheetData>
    <row r="1" spans="1:8" ht="15">
      <c r="A1" s="681" t="str">
        <f>+'5100'!A1:H1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>
      <c r="A2" s="681" t="str">
        <f>+'5100'!A2:H2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>
      <c r="A3" s="347" t="str">
        <f>+'5100'!A3</f>
        <v>CONSTRUCTION OF ACCESS AND INTERNAL ROADS AT GA –MOTSHEMI VILLAGE</v>
      </c>
      <c r="B3" s="347"/>
      <c r="C3" s="347"/>
      <c r="D3" s="347"/>
      <c r="E3" s="347"/>
      <c r="F3" s="347"/>
      <c r="G3" s="347"/>
      <c r="H3" s="348"/>
    </row>
    <row r="4" spans="1:8" ht="15">
      <c r="A4" s="1"/>
      <c r="B4" s="1"/>
      <c r="C4" s="1"/>
      <c r="D4" s="1"/>
      <c r="E4" s="1"/>
      <c r="F4" s="1"/>
      <c r="G4" s="1"/>
      <c r="H4" s="343" t="s">
        <v>351</v>
      </c>
    </row>
    <row r="5" spans="1:8" ht="15">
      <c r="A5" s="92"/>
      <c r="B5" s="93"/>
      <c r="C5" s="94"/>
      <c r="D5" s="95"/>
      <c r="E5" s="92"/>
      <c r="F5" s="610"/>
      <c r="G5" s="610"/>
      <c r="H5" s="105"/>
    </row>
    <row r="6" spans="1:8" ht="15">
      <c r="A6" s="11" t="s">
        <v>22</v>
      </c>
      <c r="B6" s="12" t="s">
        <v>1</v>
      </c>
      <c r="C6" s="13"/>
      <c r="D6" s="159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5">
      <c r="A7" s="11" t="s">
        <v>23</v>
      </c>
      <c r="B7" s="57"/>
      <c r="C7" s="58"/>
      <c r="D7" s="77"/>
      <c r="E7" s="11"/>
      <c r="F7" s="607"/>
      <c r="G7" s="607"/>
      <c r="H7" s="80"/>
    </row>
    <row r="8" spans="1:8" ht="15">
      <c r="A8" s="97"/>
      <c r="B8" s="98"/>
      <c r="C8" s="99"/>
      <c r="D8" s="100"/>
      <c r="E8" s="97"/>
      <c r="F8" s="611"/>
      <c r="G8" s="611"/>
      <c r="H8" s="108"/>
    </row>
    <row r="9" spans="1:8" ht="15">
      <c r="A9" s="15"/>
      <c r="B9" s="16"/>
      <c r="C9" s="17"/>
      <c r="D9" s="18"/>
      <c r="E9" s="6"/>
      <c r="F9" s="612"/>
      <c r="G9" s="612"/>
      <c r="H9" s="19">
        <f aca="true" t="shared" si="0" ref="H9:H17">IF(OR(AND(F9="Prov",G9="Sum"),(G9="PC Sum")),". . . . . . . . .00",IF(ISERR(F9*G9),"",IF(F9*G9=0,"",ROUND(F9*G9,2))))</f>
      </c>
    </row>
    <row r="10" spans="1:8" ht="15">
      <c r="A10" s="26"/>
      <c r="B10" s="20" t="s">
        <v>230</v>
      </c>
      <c r="C10" s="21"/>
      <c r="D10" s="160"/>
      <c r="E10" s="23"/>
      <c r="F10" s="140"/>
      <c r="G10" s="140"/>
      <c r="H10" s="19">
        <f t="shared" si="0"/>
      </c>
    </row>
    <row r="11" spans="1:8" ht="15">
      <c r="A11" s="39"/>
      <c r="B11" s="40"/>
      <c r="C11" s="76"/>
      <c r="D11" s="22"/>
      <c r="E11" s="23"/>
      <c r="F11" s="140"/>
      <c r="G11" s="140"/>
      <c r="H11" s="19">
        <f t="shared" si="0"/>
      </c>
    </row>
    <row r="12" spans="1:8" ht="15">
      <c r="A12" s="39"/>
      <c r="B12" s="40"/>
      <c r="C12" s="76"/>
      <c r="D12" s="22"/>
      <c r="E12" s="23"/>
      <c r="F12" s="140"/>
      <c r="G12" s="140"/>
      <c r="H12" s="19">
        <f t="shared" si="0"/>
      </c>
    </row>
    <row r="13" spans="1:8" ht="15">
      <c r="A13" s="39" t="s">
        <v>231</v>
      </c>
      <c r="B13" s="40" t="s">
        <v>232</v>
      </c>
      <c r="C13" s="76"/>
      <c r="D13" s="160"/>
      <c r="E13" s="23"/>
      <c r="F13" s="140"/>
      <c r="G13" s="140"/>
      <c r="H13" s="19">
        <f t="shared" si="0"/>
      </c>
    </row>
    <row r="14" spans="1:8" ht="15">
      <c r="A14" s="39"/>
      <c r="B14" s="40" t="s">
        <v>233</v>
      </c>
      <c r="C14" s="76"/>
      <c r="D14" s="160"/>
      <c r="E14" s="23"/>
      <c r="F14" s="140"/>
      <c r="G14" s="140"/>
      <c r="H14" s="19">
        <f t="shared" si="0"/>
      </c>
    </row>
    <row r="15" spans="1:8" ht="15">
      <c r="A15" s="39"/>
      <c r="B15" s="40" t="s">
        <v>234</v>
      </c>
      <c r="C15" s="76"/>
      <c r="D15" s="160"/>
      <c r="E15" s="23"/>
      <c r="F15" s="140"/>
      <c r="G15" s="140"/>
      <c r="H15" s="19">
        <f t="shared" si="0"/>
      </c>
    </row>
    <row r="16" spans="1:8" ht="15">
      <c r="A16" s="39"/>
      <c r="B16" s="40" t="s">
        <v>235</v>
      </c>
      <c r="C16" s="76"/>
      <c r="D16" s="160"/>
      <c r="E16" s="23"/>
      <c r="F16" s="140"/>
      <c r="G16" s="140"/>
      <c r="H16" s="19">
        <f t="shared" si="0"/>
      </c>
    </row>
    <row r="17" spans="1:8" ht="15">
      <c r="A17" s="39"/>
      <c r="B17" s="40" t="s">
        <v>236</v>
      </c>
      <c r="C17" s="76"/>
      <c r="D17" s="22"/>
      <c r="E17" s="23"/>
      <c r="F17" s="140"/>
      <c r="G17" s="140"/>
      <c r="H17" s="19">
        <f t="shared" si="0"/>
      </c>
    </row>
    <row r="18" spans="1:8" ht="15">
      <c r="A18" s="39"/>
      <c r="B18" s="40"/>
      <c r="C18" s="76"/>
      <c r="D18" s="22"/>
      <c r="E18" s="23"/>
      <c r="F18" s="140"/>
      <c r="G18" s="140"/>
      <c r="H18" s="19"/>
    </row>
    <row r="19" spans="1:8" ht="15">
      <c r="A19" s="39"/>
      <c r="B19" s="27" t="s">
        <v>17</v>
      </c>
      <c r="C19" s="21" t="s">
        <v>476</v>
      </c>
      <c r="D19" s="22"/>
      <c r="E19" s="23"/>
      <c r="F19" s="143"/>
      <c r="G19" s="613"/>
      <c r="H19" s="19"/>
    </row>
    <row r="20" spans="1:8" ht="15">
      <c r="A20" s="39"/>
      <c r="B20" s="40"/>
      <c r="C20" s="21" t="s">
        <v>477</v>
      </c>
      <c r="D20" s="22"/>
      <c r="E20" s="23"/>
      <c r="F20" s="143"/>
      <c r="G20" s="613"/>
      <c r="H20" s="19"/>
    </row>
    <row r="21" spans="1:8" ht="15">
      <c r="A21" s="39"/>
      <c r="B21" s="40"/>
      <c r="C21" s="76"/>
      <c r="D21" s="22"/>
      <c r="E21" s="23"/>
      <c r="F21" s="143"/>
      <c r="G21" s="613"/>
      <c r="H21" s="19"/>
    </row>
    <row r="22" spans="1:8" ht="15">
      <c r="A22" s="39"/>
      <c r="B22" s="40"/>
      <c r="C22" s="21" t="s">
        <v>40</v>
      </c>
      <c r="D22" s="22" t="s">
        <v>237</v>
      </c>
      <c r="E22" s="23" t="s">
        <v>36</v>
      </c>
      <c r="F22" s="143">
        <v>50</v>
      </c>
      <c r="G22" s="613"/>
      <c r="H22" s="19"/>
    </row>
    <row r="23" spans="1:8" ht="15">
      <c r="A23" s="39"/>
      <c r="B23" s="40"/>
      <c r="C23" s="76"/>
      <c r="D23" s="22"/>
      <c r="E23" s="23"/>
      <c r="F23" s="143"/>
      <c r="G23" s="613"/>
      <c r="H23" s="19"/>
    </row>
    <row r="24" spans="1:8" ht="15">
      <c r="A24" s="39"/>
      <c r="B24" s="40"/>
      <c r="C24" s="21" t="s">
        <v>11</v>
      </c>
      <c r="D24" s="22" t="s">
        <v>478</v>
      </c>
      <c r="E24" s="23" t="s">
        <v>36</v>
      </c>
      <c r="F24" s="143">
        <v>24</v>
      </c>
      <c r="G24" s="613"/>
      <c r="H24" s="19"/>
    </row>
    <row r="25" spans="1:8" ht="15">
      <c r="A25" s="39"/>
      <c r="B25" s="40"/>
      <c r="C25" s="76"/>
      <c r="D25" s="22"/>
      <c r="E25" s="23"/>
      <c r="F25" s="143"/>
      <c r="G25" s="613"/>
      <c r="H25" s="19"/>
    </row>
    <row r="26" spans="1:8" ht="15">
      <c r="A26" s="39"/>
      <c r="B26" s="40"/>
      <c r="C26" s="21" t="s">
        <v>41</v>
      </c>
      <c r="D26" s="22" t="s">
        <v>479</v>
      </c>
      <c r="E26" s="23" t="s">
        <v>36</v>
      </c>
      <c r="F26" s="143" t="s">
        <v>8</v>
      </c>
      <c r="G26" s="613"/>
      <c r="H26" s="587"/>
    </row>
    <row r="27" spans="1:8" ht="15">
      <c r="A27" s="39"/>
      <c r="B27" s="40"/>
      <c r="C27" s="21"/>
      <c r="D27" s="22"/>
      <c r="E27" s="23"/>
      <c r="F27" s="143"/>
      <c r="G27" s="613"/>
      <c r="H27" s="587"/>
    </row>
    <row r="28" spans="1:8" ht="15">
      <c r="A28" s="39"/>
      <c r="B28" s="40"/>
      <c r="C28" s="76"/>
      <c r="D28" s="22"/>
      <c r="E28" s="23"/>
      <c r="F28" s="143"/>
      <c r="G28" s="613"/>
      <c r="H28" s="19"/>
    </row>
    <row r="29" spans="1:8" ht="15">
      <c r="A29" s="39" t="s">
        <v>238</v>
      </c>
      <c r="B29" s="40" t="s">
        <v>239</v>
      </c>
      <c r="C29" s="76"/>
      <c r="D29" s="160"/>
      <c r="E29" s="23"/>
      <c r="F29" s="143"/>
      <c r="G29" s="140"/>
      <c r="H29" s="19"/>
    </row>
    <row r="30" spans="1:8" ht="15">
      <c r="A30" s="39"/>
      <c r="B30" s="40"/>
      <c r="C30" s="76"/>
      <c r="D30" s="22"/>
      <c r="E30" s="23"/>
      <c r="F30" s="143"/>
      <c r="G30" s="140"/>
      <c r="H30" s="19"/>
    </row>
    <row r="31" spans="1:8" ht="15">
      <c r="A31" s="39"/>
      <c r="B31" s="27" t="s">
        <v>15</v>
      </c>
      <c r="C31" s="21" t="s">
        <v>240</v>
      </c>
      <c r="D31" s="160"/>
      <c r="E31" s="23"/>
      <c r="F31" s="143"/>
      <c r="G31" s="140"/>
      <c r="H31" s="19"/>
    </row>
    <row r="32" spans="1:8" ht="15">
      <c r="A32" s="39"/>
      <c r="B32" s="40"/>
      <c r="C32" s="76"/>
      <c r="D32" s="22"/>
      <c r="E32" s="23"/>
      <c r="F32" s="143"/>
      <c r="G32" s="140"/>
      <c r="H32" s="19"/>
    </row>
    <row r="33" spans="1:8" ht="15">
      <c r="A33" s="39"/>
      <c r="B33" s="40"/>
      <c r="C33" s="21" t="s">
        <v>40</v>
      </c>
      <c r="D33" s="22" t="s">
        <v>510</v>
      </c>
      <c r="E33" s="23" t="s">
        <v>36</v>
      </c>
      <c r="F33" s="143">
        <v>20</v>
      </c>
      <c r="G33" s="140"/>
      <c r="H33" s="19"/>
    </row>
    <row r="34" spans="1:8" ht="15">
      <c r="A34" s="39"/>
      <c r="B34" s="40"/>
      <c r="C34" s="76"/>
      <c r="D34" s="22"/>
      <c r="E34" s="23"/>
      <c r="F34" s="143"/>
      <c r="G34" s="140"/>
      <c r="H34" s="19"/>
    </row>
    <row r="35" spans="1:8" ht="15">
      <c r="A35" s="39"/>
      <c r="B35" s="40"/>
      <c r="C35" s="76"/>
      <c r="D35" s="22"/>
      <c r="E35" s="23"/>
      <c r="F35" s="143"/>
      <c r="G35" s="613"/>
      <c r="H35" s="19"/>
    </row>
    <row r="36" spans="1:8" ht="15">
      <c r="A36" s="134" t="s">
        <v>241</v>
      </c>
      <c r="B36" s="40" t="s">
        <v>242</v>
      </c>
      <c r="C36" s="76"/>
      <c r="D36" s="160"/>
      <c r="E36" s="23"/>
      <c r="F36" s="143"/>
      <c r="G36" s="613"/>
      <c r="H36" s="19"/>
    </row>
    <row r="37" spans="1:8" ht="15">
      <c r="A37" s="39"/>
      <c r="B37" s="40" t="s">
        <v>243</v>
      </c>
      <c r="C37" s="76"/>
      <c r="D37" s="160"/>
      <c r="E37" s="23"/>
      <c r="F37" s="143"/>
      <c r="G37" s="613"/>
      <c r="H37" s="19"/>
    </row>
    <row r="38" spans="1:8" ht="15">
      <c r="A38" s="39"/>
      <c r="B38" s="40"/>
      <c r="C38" s="76"/>
      <c r="D38" s="22"/>
      <c r="E38" s="23"/>
      <c r="F38" s="143"/>
      <c r="G38" s="613"/>
      <c r="H38" s="19"/>
    </row>
    <row r="39" spans="1:8" ht="15">
      <c r="A39" s="39"/>
      <c r="B39" s="27" t="s">
        <v>15</v>
      </c>
      <c r="C39" s="21" t="s">
        <v>504</v>
      </c>
      <c r="D39" s="160"/>
      <c r="E39" s="23"/>
      <c r="F39" s="143"/>
      <c r="G39" s="613"/>
      <c r="H39" s="19"/>
    </row>
    <row r="40" spans="1:8" ht="15">
      <c r="A40" s="39"/>
      <c r="B40" s="40"/>
      <c r="C40" s="21" t="s">
        <v>511</v>
      </c>
      <c r="D40" s="160"/>
      <c r="E40" s="23" t="s">
        <v>168</v>
      </c>
      <c r="F40" s="614">
        <v>1</v>
      </c>
      <c r="G40" s="613"/>
      <c r="H40" s="19"/>
    </row>
    <row r="41" spans="1:8" ht="15">
      <c r="A41" s="39"/>
      <c r="B41" s="40"/>
      <c r="C41" s="21"/>
      <c r="D41" s="160"/>
      <c r="E41" s="23"/>
      <c r="F41" s="143"/>
      <c r="G41" s="613"/>
      <c r="H41" s="19"/>
    </row>
    <row r="42" spans="1:8" ht="15">
      <c r="A42" s="39"/>
      <c r="B42" s="40"/>
      <c r="C42" s="76"/>
      <c r="D42" s="22"/>
      <c r="E42" s="23"/>
      <c r="F42" s="143"/>
      <c r="G42" s="613"/>
      <c r="H42" s="19"/>
    </row>
    <row r="43" spans="1:8" ht="15">
      <c r="A43" s="39" t="s">
        <v>480</v>
      </c>
      <c r="B43" s="40" t="s">
        <v>244</v>
      </c>
      <c r="C43" s="76"/>
      <c r="D43" s="160"/>
      <c r="E43" s="23"/>
      <c r="F43" s="143"/>
      <c r="G43" s="613"/>
      <c r="H43" s="19"/>
    </row>
    <row r="44" spans="1:8" ht="15">
      <c r="A44" s="39"/>
      <c r="B44" s="40" t="s">
        <v>245</v>
      </c>
      <c r="C44" s="76"/>
      <c r="D44" s="160"/>
      <c r="E44" s="23" t="s">
        <v>52</v>
      </c>
      <c r="F44" s="143">
        <v>18</v>
      </c>
      <c r="G44" s="613"/>
      <c r="H44" s="19"/>
    </row>
    <row r="45" spans="1:8" ht="15">
      <c r="A45" s="39"/>
      <c r="B45" s="40"/>
      <c r="C45" s="76"/>
      <c r="D45" s="77"/>
      <c r="E45" s="23"/>
      <c r="F45" s="143"/>
      <c r="G45" s="613"/>
      <c r="H45" s="19"/>
    </row>
    <row r="46" spans="1:8" ht="15">
      <c r="A46" s="39"/>
      <c r="B46" s="40"/>
      <c r="C46" s="76"/>
      <c r="D46" s="22"/>
      <c r="E46" s="23"/>
      <c r="F46" s="143"/>
      <c r="G46" s="613"/>
      <c r="H46" s="19"/>
    </row>
    <row r="47" spans="1:8" ht="15">
      <c r="A47" s="39" t="s">
        <v>481</v>
      </c>
      <c r="B47" s="40" t="s">
        <v>246</v>
      </c>
      <c r="C47" s="76"/>
      <c r="D47" s="160"/>
      <c r="E47" s="23"/>
      <c r="F47" s="143"/>
      <c r="G47" s="613"/>
      <c r="H47" s="19"/>
    </row>
    <row r="48" spans="1:8" ht="15">
      <c r="A48" s="39"/>
      <c r="B48" s="40" t="s">
        <v>247</v>
      </c>
      <c r="C48" s="76"/>
      <c r="D48" s="77"/>
      <c r="E48" s="23" t="s">
        <v>52</v>
      </c>
      <c r="F48" s="143">
        <v>8</v>
      </c>
      <c r="G48" s="613"/>
      <c r="H48" s="19"/>
    </row>
    <row r="49" spans="1:8" ht="15">
      <c r="A49" s="39"/>
      <c r="B49" s="40"/>
      <c r="C49" s="76"/>
      <c r="D49" s="77"/>
      <c r="E49" s="23"/>
      <c r="F49" s="143"/>
      <c r="G49" s="613"/>
      <c r="H49" s="19"/>
    </row>
    <row r="50" spans="1:8" ht="15">
      <c r="A50" s="39"/>
      <c r="B50" s="40"/>
      <c r="C50" s="76"/>
      <c r="D50" s="22"/>
      <c r="E50" s="23"/>
      <c r="F50" s="143"/>
      <c r="G50" s="613"/>
      <c r="H50" s="19"/>
    </row>
    <row r="51" spans="1:8" ht="15">
      <c r="A51" s="39" t="s">
        <v>482</v>
      </c>
      <c r="B51" s="40" t="s">
        <v>483</v>
      </c>
      <c r="C51" s="76"/>
      <c r="D51" s="160"/>
      <c r="E51" s="23" t="s">
        <v>52</v>
      </c>
      <c r="F51" s="143">
        <v>3</v>
      </c>
      <c r="G51" s="613"/>
      <c r="H51" s="19"/>
    </row>
    <row r="52" spans="1:8" ht="15">
      <c r="A52" s="39"/>
      <c r="B52" s="40"/>
      <c r="C52" s="76"/>
      <c r="D52" s="160"/>
      <c r="E52" s="23"/>
      <c r="F52" s="143"/>
      <c r="G52" s="613"/>
      <c r="H52" s="19"/>
    </row>
    <row r="53" spans="1:8" ht="15">
      <c r="A53" s="39"/>
      <c r="B53" s="40"/>
      <c r="C53" s="76"/>
      <c r="D53" s="160"/>
      <c r="E53" s="23"/>
      <c r="F53" s="143"/>
      <c r="G53" s="613"/>
      <c r="H53" s="19"/>
    </row>
    <row r="54" spans="1:8" ht="15">
      <c r="A54" s="39"/>
      <c r="B54" s="40"/>
      <c r="C54" s="76"/>
      <c r="D54" s="160"/>
      <c r="E54" s="23"/>
      <c r="F54" s="143"/>
      <c r="G54" s="613"/>
      <c r="H54" s="19"/>
    </row>
    <row r="55" spans="1:8" ht="15">
      <c r="A55" s="39"/>
      <c r="B55" s="40"/>
      <c r="C55" s="76"/>
      <c r="D55" s="160"/>
      <c r="E55" s="23"/>
      <c r="F55" s="143"/>
      <c r="G55" s="613"/>
      <c r="H55" s="19"/>
    </row>
    <row r="56" spans="1:8" ht="15">
      <c r="A56" s="39"/>
      <c r="B56" s="40"/>
      <c r="C56" s="76"/>
      <c r="D56" s="160"/>
      <c r="E56" s="23"/>
      <c r="F56" s="143"/>
      <c r="G56" s="613"/>
      <c r="H56" s="19"/>
    </row>
    <row r="57" spans="1:8" ht="15">
      <c r="A57" s="39"/>
      <c r="B57" s="40"/>
      <c r="C57" s="76"/>
      <c r="D57" s="160"/>
      <c r="E57" s="23"/>
      <c r="F57" s="143"/>
      <c r="G57" s="613"/>
      <c r="H57" s="19"/>
    </row>
    <row r="58" spans="1:8" ht="15">
      <c r="A58" s="39"/>
      <c r="B58" s="40"/>
      <c r="C58" s="76"/>
      <c r="D58" s="160"/>
      <c r="E58" s="23"/>
      <c r="F58" s="143"/>
      <c r="G58" s="613"/>
      <c r="H58" s="19"/>
    </row>
    <row r="59" spans="1:8" ht="15">
      <c r="A59" s="39"/>
      <c r="B59" s="40"/>
      <c r="C59" s="76"/>
      <c r="D59" s="160"/>
      <c r="E59" s="23"/>
      <c r="F59" s="143"/>
      <c r="G59" s="613"/>
      <c r="H59" s="19"/>
    </row>
    <row r="60" spans="1:8" ht="15">
      <c r="A60" s="39"/>
      <c r="B60" s="40"/>
      <c r="C60" s="76"/>
      <c r="D60" s="77"/>
      <c r="E60" s="23"/>
      <c r="F60" s="143"/>
      <c r="G60" s="613"/>
      <c r="H60" s="19">
        <f>IF(OR(AND(F60="Prov",G60="Sum"),(G60="PC Sum")),". . . . . . . . .00",IF(ISERR(F60*G60),"",IF(F60*G60=0,"",ROUND(F60*G60,2))))</f>
      </c>
    </row>
    <row r="61" spans="1:8" ht="15">
      <c r="A61" s="39"/>
      <c r="B61" s="27"/>
      <c r="C61" s="21"/>
      <c r="D61" s="160"/>
      <c r="E61" s="23"/>
      <c r="F61" s="143"/>
      <c r="G61" s="613"/>
      <c r="H61" s="19">
        <f>IF(OR(AND(F61="Prov",G61="Sum"),(G61="PC Sum")),". . . . . . . . .00",IF(ISERR(F61*G61),"",IF(F61*G61=0,"",ROUND(F61*G61,2))))</f>
      </c>
    </row>
    <row r="62" spans="1:8" ht="15">
      <c r="A62" s="156"/>
      <c r="B62" s="157"/>
      <c r="C62" s="91"/>
      <c r="D62" s="44"/>
      <c r="E62" s="45"/>
      <c r="F62" s="615"/>
      <c r="G62" s="615"/>
      <c r="H62" s="19">
        <f>IF(OR(AND(F62="Prov",G62="Sum"),(G62="PC Sum")),". . . . . . . . .00",IF(ISERR(F62*G62),"",IF(F62*G62=0,"",ROUND(F62*G62,2))))</f>
      </c>
    </row>
    <row r="63" spans="1:8" ht="15">
      <c r="A63" s="150" t="s">
        <v>46</v>
      </c>
      <c r="B63" s="151"/>
      <c r="C63" s="152"/>
      <c r="D63" s="17"/>
      <c r="E63" s="8"/>
      <c r="F63" s="616"/>
      <c r="G63" s="617"/>
      <c r="H63" s="105"/>
    </row>
    <row r="64" spans="1:8" ht="15">
      <c r="A64" s="26" t="s">
        <v>248</v>
      </c>
      <c r="B64" s="27" t="s">
        <v>475</v>
      </c>
      <c r="C64" s="21"/>
      <c r="D64" s="609"/>
      <c r="E64" s="73"/>
      <c r="F64" s="618"/>
      <c r="G64" s="619"/>
      <c r="H64" s="598">
        <f>IF(SUM(H29:H63)=0,"",SUM(H29:H63))</f>
      </c>
    </row>
    <row r="65" spans="1:8" ht="15">
      <c r="A65" s="41"/>
      <c r="B65" s="42"/>
      <c r="C65" s="43"/>
      <c r="D65" s="43"/>
      <c r="E65" s="52"/>
      <c r="F65" s="620"/>
      <c r="G65" s="621"/>
      <c r="H65" s="108"/>
    </row>
    <row r="66" spans="1:8" ht="15">
      <c r="A66" s="2"/>
      <c r="B66" s="2"/>
      <c r="C66" s="2"/>
      <c r="D66" s="2"/>
      <c r="E66" s="3"/>
      <c r="F66" s="622"/>
      <c r="G66" s="622"/>
      <c r="H66" s="158"/>
    </row>
    <row r="67" spans="1:8" ht="15">
      <c r="A67" s="2"/>
      <c r="B67" s="2"/>
      <c r="C67" s="2"/>
      <c r="D67" s="2"/>
      <c r="E67" s="3"/>
      <c r="F67" s="622"/>
      <c r="G67" s="622"/>
      <c r="H67" s="158"/>
    </row>
    <row r="68" spans="1:8" ht="15">
      <c r="A68" s="623" t="s">
        <v>451</v>
      </c>
      <c r="B68" s="623"/>
      <c r="C68" s="623"/>
      <c r="D68" s="2"/>
      <c r="E68" s="3"/>
      <c r="F68" s="622"/>
      <c r="G68" s="622"/>
      <c r="H68" s="624" t="s">
        <v>351</v>
      </c>
    </row>
    <row r="69" spans="1:8" ht="15">
      <c r="A69" s="2"/>
      <c r="B69" s="2"/>
      <c r="C69" s="2"/>
      <c r="D69" s="2"/>
      <c r="E69" s="3"/>
      <c r="F69" s="622"/>
      <c r="G69" s="622"/>
      <c r="H69" s="158"/>
    </row>
    <row r="70" spans="1:8" ht="15">
      <c r="A70" s="92"/>
      <c r="B70" s="93"/>
      <c r="C70" s="94"/>
      <c r="D70" s="95"/>
      <c r="E70" s="92"/>
      <c r="F70" s="610"/>
      <c r="G70" s="610"/>
      <c r="H70" s="105"/>
    </row>
    <row r="71" spans="1:8" ht="15">
      <c r="A71" s="11" t="s">
        <v>22</v>
      </c>
      <c r="B71" s="12" t="s">
        <v>1</v>
      </c>
      <c r="C71" s="13"/>
      <c r="D71" s="159"/>
      <c r="E71" s="11" t="s">
        <v>2</v>
      </c>
      <c r="F71" s="106" t="s">
        <v>3</v>
      </c>
      <c r="G71" s="106" t="s">
        <v>4</v>
      </c>
      <c r="H71" s="56" t="s">
        <v>5</v>
      </c>
    </row>
    <row r="72" spans="1:8" ht="15">
      <c r="A72" s="11" t="s">
        <v>23</v>
      </c>
      <c r="B72" s="57"/>
      <c r="C72" s="58"/>
      <c r="D72" s="77"/>
      <c r="E72" s="11"/>
      <c r="F72" s="607"/>
      <c r="G72" s="607"/>
      <c r="H72" s="80"/>
    </row>
    <row r="73" spans="1:8" ht="15">
      <c r="A73" s="97"/>
      <c r="B73" s="98"/>
      <c r="C73" s="99"/>
      <c r="D73" s="100"/>
      <c r="E73" s="97"/>
      <c r="F73" s="611"/>
      <c r="G73" s="611"/>
      <c r="H73" s="108"/>
    </row>
    <row r="74" spans="1:8" ht="15">
      <c r="A74" s="15"/>
      <c r="B74" s="16"/>
      <c r="C74" s="17"/>
      <c r="D74" s="17"/>
      <c r="E74" s="8"/>
      <c r="F74" s="616"/>
      <c r="G74" s="617"/>
      <c r="H74" s="105"/>
    </row>
    <row r="75" spans="1:8" ht="15">
      <c r="A75" s="26"/>
      <c r="B75" s="27" t="s">
        <v>42</v>
      </c>
      <c r="C75" s="21"/>
      <c r="D75" s="609"/>
      <c r="E75" s="625"/>
      <c r="F75" s="397"/>
      <c r="G75" s="619"/>
      <c r="H75" s="80">
        <f>+H64</f>
      </c>
    </row>
    <row r="76" spans="1:8" ht="15">
      <c r="A76" s="41"/>
      <c r="B76" s="42"/>
      <c r="C76" s="43"/>
      <c r="D76" s="43"/>
      <c r="E76" s="52"/>
      <c r="F76" s="620"/>
      <c r="G76" s="621"/>
      <c r="H76" s="108"/>
    </row>
    <row r="77" spans="1:8" ht="15">
      <c r="A77" s="15"/>
      <c r="B77" s="16"/>
      <c r="C77" s="17"/>
      <c r="D77" s="18"/>
      <c r="E77" s="6"/>
      <c r="F77" s="612"/>
      <c r="G77" s="612"/>
      <c r="H77" s="19"/>
    </row>
    <row r="78" spans="1:8" ht="15">
      <c r="A78" s="39" t="s">
        <v>484</v>
      </c>
      <c r="B78" s="40" t="s">
        <v>485</v>
      </c>
      <c r="C78" s="76"/>
      <c r="D78" s="160"/>
      <c r="E78" s="23" t="s">
        <v>52</v>
      </c>
      <c r="F78" s="143">
        <v>8</v>
      </c>
      <c r="G78" s="613"/>
      <c r="H78" s="19"/>
    </row>
    <row r="79" spans="1:8" ht="15">
      <c r="A79" s="39"/>
      <c r="B79" s="40"/>
      <c r="C79" s="76"/>
      <c r="D79" s="160"/>
      <c r="E79" s="23"/>
      <c r="F79" s="143"/>
      <c r="G79" s="613"/>
      <c r="H79" s="19"/>
    </row>
    <row r="80" spans="1:8" ht="15">
      <c r="A80" s="39"/>
      <c r="B80" s="40"/>
      <c r="C80" s="76"/>
      <c r="D80" s="160"/>
      <c r="E80" s="23"/>
      <c r="F80" s="143"/>
      <c r="G80" s="613"/>
      <c r="H80" s="19"/>
    </row>
    <row r="81" spans="1:8" ht="15">
      <c r="A81" s="39" t="s">
        <v>486</v>
      </c>
      <c r="B81" s="40" t="s">
        <v>487</v>
      </c>
      <c r="C81" s="76"/>
      <c r="D81" s="160"/>
      <c r="E81" s="23"/>
      <c r="F81" s="143"/>
      <c r="G81" s="613"/>
      <c r="H81" s="19"/>
    </row>
    <row r="82" spans="1:8" ht="15">
      <c r="A82" s="39"/>
      <c r="B82" s="40"/>
      <c r="C82" s="76"/>
      <c r="D82" s="22"/>
      <c r="E82" s="23"/>
      <c r="F82" s="143"/>
      <c r="G82" s="613"/>
      <c r="H82" s="19"/>
    </row>
    <row r="83" spans="1:8" ht="15">
      <c r="A83" s="39"/>
      <c r="B83" s="27" t="s">
        <v>15</v>
      </c>
      <c r="C83" s="21" t="s">
        <v>488</v>
      </c>
      <c r="D83" s="160"/>
      <c r="E83" s="23" t="s">
        <v>38</v>
      </c>
      <c r="F83" s="143">
        <v>8</v>
      </c>
      <c r="G83" s="613"/>
      <c r="H83" s="19"/>
    </row>
    <row r="84" spans="1:8" ht="15">
      <c r="A84" s="39"/>
      <c r="B84" s="40"/>
      <c r="C84" s="21"/>
      <c r="D84" s="160"/>
      <c r="E84" s="23"/>
      <c r="F84" s="143"/>
      <c r="G84" s="613"/>
      <c r="H84" s="19"/>
    </row>
    <row r="85" spans="1:8" ht="15">
      <c r="A85" s="39"/>
      <c r="B85" s="27" t="s">
        <v>16</v>
      </c>
      <c r="C85" s="21" t="s">
        <v>489</v>
      </c>
      <c r="D85" s="160"/>
      <c r="E85" s="23" t="s">
        <v>38</v>
      </c>
      <c r="F85" s="143">
        <v>8</v>
      </c>
      <c r="G85" s="613"/>
      <c r="H85" s="19"/>
    </row>
    <row r="86" spans="1:8" ht="15">
      <c r="A86" s="39"/>
      <c r="B86" s="40"/>
      <c r="C86" s="76"/>
      <c r="D86" s="22"/>
      <c r="E86" s="23"/>
      <c r="F86" s="143"/>
      <c r="G86" s="613"/>
      <c r="H86" s="19"/>
    </row>
    <row r="87" spans="1:8" ht="15">
      <c r="A87" s="39"/>
      <c r="B87" s="40"/>
      <c r="C87" s="76"/>
      <c r="D87" s="22"/>
      <c r="E87" s="23"/>
      <c r="F87" s="140"/>
      <c r="G87" s="140"/>
      <c r="H87" s="19"/>
    </row>
    <row r="88" spans="1:8" ht="15">
      <c r="A88" s="39"/>
      <c r="B88" s="40"/>
      <c r="C88" s="76"/>
      <c r="D88" s="22"/>
      <c r="E88" s="23"/>
      <c r="F88" s="140"/>
      <c r="G88" s="140"/>
      <c r="H88" s="19"/>
    </row>
    <row r="89" spans="1:8" ht="15">
      <c r="A89" s="39"/>
      <c r="B89" s="40"/>
      <c r="C89" s="76"/>
      <c r="D89" s="22"/>
      <c r="E89" s="23"/>
      <c r="F89" s="140"/>
      <c r="G89" s="140"/>
      <c r="H89" s="19"/>
    </row>
    <row r="90" spans="1:8" ht="15">
      <c r="A90" s="39"/>
      <c r="B90" s="40"/>
      <c r="C90" s="76"/>
      <c r="D90" s="22"/>
      <c r="E90" s="23"/>
      <c r="F90" s="140"/>
      <c r="G90" s="140"/>
      <c r="H90" s="19"/>
    </row>
    <row r="91" spans="1:8" ht="15">
      <c r="A91" s="39"/>
      <c r="B91" s="40"/>
      <c r="C91" s="76"/>
      <c r="D91" s="22"/>
      <c r="E91" s="23"/>
      <c r="F91" s="140"/>
      <c r="G91" s="140"/>
      <c r="H91" s="19"/>
    </row>
    <row r="92" spans="1:8" ht="15">
      <c r="A92" s="39"/>
      <c r="B92" s="40"/>
      <c r="C92" s="76"/>
      <c r="D92" s="22"/>
      <c r="E92" s="23"/>
      <c r="F92" s="140"/>
      <c r="G92" s="140"/>
      <c r="H92" s="19"/>
    </row>
    <row r="93" spans="1:8" ht="15">
      <c r="A93" s="39"/>
      <c r="B93" s="40"/>
      <c r="C93" s="76"/>
      <c r="D93" s="22"/>
      <c r="E93" s="23"/>
      <c r="F93" s="140"/>
      <c r="G93" s="140"/>
      <c r="H93" s="19"/>
    </row>
    <row r="94" spans="1:8" ht="15">
      <c r="A94" s="39"/>
      <c r="B94" s="40"/>
      <c r="C94" s="76"/>
      <c r="D94" s="22"/>
      <c r="E94" s="23"/>
      <c r="F94" s="140"/>
      <c r="G94" s="140"/>
      <c r="H94" s="19"/>
    </row>
    <row r="95" spans="1:8" ht="15">
      <c r="A95" s="39"/>
      <c r="B95" s="40"/>
      <c r="C95" s="76"/>
      <c r="D95" s="22"/>
      <c r="E95" s="23"/>
      <c r="F95" s="140"/>
      <c r="G95" s="140"/>
      <c r="H95" s="19"/>
    </row>
    <row r="96" spans="1:8" ht="15">
      <c r="A96" s="39"/>
      <c r="B96" s="40"/>
      <c r="C96" s="76"/>
      <c r="D96" s="22"/>
      <c r="E96" s="23"/>
      <c r="F96" s="140"/>
      <c r="G96" s="140"/>
      <c r="H96" s="19"/>
    </row>
    <row r="97" spans="1:8" ht="15">
      <c r="A97" s="39"/>
      <c r="B97" s="40"/>
      <c r="C97" s="76"/>
      <c r="D97" s="22"/>
      <c r="E97" s="23"/>
      <c r="F97" s="140"/>
      <c r="G97" s="140"/>
      <c r="H97" s="19"/>
    </row>
    <row r="98" spans="1:8" ht="15">
      <c r="A98" s="39"/>
      <c r="B98" s="40"/>
      <c r="C98" s="76"/>
      <c r="D98" s="22"/>
      <c r="E98" s="23"/>
      <c r="F98" s="140"/>
      <c r="G98" s="140"/>
      <c r="H98" s="19"/>
    </row>
    <row r="99" spans="1:8" ht="15">
      <c r="A99" s="39"/>
      <c r="B99" s="40"/>
      <c r="C99" s="76"/>
      <c r="D99" s="22"/>
      <c r="E99" s="23"/>
      <c r="F99" s="140"/>
      <c r="G99" s="140"/>
      <c r="H99" s="19"/>
    </row>
    <row r="100" spans="1:8" ht="15">
      <c r="A100" s="39"/>
      <c r="B100" s="40"/>
      <c r="C100" s="76"/>
      <c r="D100" s="22"/>
      <c r="E100" s="23"/>
      <c r="F100" s="140"/>
      <c r="G100" s="140"/>
      <c r="H100" s="19"/>
    </row>
    <row r="101" spans="1:8" ht="15">
      <c r="A101" s="39"/>
      <c r="B101" s="40"/>
      <c r="C101" s="76"/>
      <c r="D101" s="22"/>
      <c r="E101" s="23"/>
      <c r="F101" s="140"/>
      <c r="G101" s="140"/>
      <c r="H101" s="19"/>
    </row>
    <row r="102" spans="1:8" ht="15">
      <c r="A102" s="39"/>
      <c r="B102" s="40"/>
      <c r="C102" s="76"/>
      <c r="D102" s="22"/>
      <c r="E102" s="23"/>
      <c r="F102" s="140"/>
      <c r="G102" s="140"/>
      <c r="H102" s="19"/>
    </row>
    <row r="103" spans="1:8" ht="15">
      <c r="A103" s="39"/>
      <c r="B103" s="40"/>
      <c r="C103" s="76"/>
      <c r="D103" s="22"/>
      <c r="E103" s="23"/>
      <c r="F103" s="140"/>
      <c r="G103" s="140"/>
      <c r="H103" s="19"/>
    </row>
    <row r="104" spans="1:8" ht="15">
      <c r="A104" s="39"/>
      <c r="B104" s="40"/>
      <c r="C104" s="76"/>
      <c r="D104" s="22"/>
      <c r="E104" s="23"/>
      <c r="F104" s="140"/>
      <c r="G104" s="140"/>
      <c r="H104" s="19"/>
    </row>
    <row r="105" spans="1:8" ht="15">
      <c r="A105" s="39"/>
      <c r="B105" s="40"/>
      <c r="C105" s="76"/>
      <c r="D105" s="22"/>
      <c r="E105" s="23"/>
      <c r="F105" s="140"/>
      <c r="G105" s="140"/>
      <c r="H105" s="19"/>
    </row>
    <row r="106" spans="1:8" ht="15">
      <c r="A106" s="39"/>
      <c r="B106" s="40"/>
      <c r="C106" s="76"/>
      <c r="D106" s="22"/>
      <c r="E106" s="23"/>
      <c r="F106" s="140"/>
      <c r="G106" s="140"/>
      <c r="H106" s="19"/>
    </row>
    <row r="107" spans="1:8" ht="15">
      <c r="A107" s="39"/>
      <c r="B107" s="40"/>
      <c r="C107" s="76"/>
      <c r="D107" s="22"/>
      <c r="E107" s="23"/>
      <c r="F107" s="140"/>
      <c r="G107" s="140"/>
      <c r="H107" s="19"/>
    </row>
    <row r="108" spans="1:8" ht="15">
      <c r="A108" s="39"/>
      <c r="B108" s="40"/>
      <c r="C108" s="76"/>
      <c r="D108" s="22"/>
      <c r="E108" s="23"/>
      <c r="F108" s="140"/>
      <c r="G108" s="140"/>
      <c r="H108" s="19"/>
    </row>
    <row r="109" spans="1:8" ht="15">
      <c r="A109" s="39"/>
      <c r="B109" s="40"/>
      <c r="C109" s="76"/>
      <c r="D109" s="22"/>
      <c r="E109" s="23"/>
      <c r="F109" s="140"/>
      <c r="G109" s="140"/>
      <c r="H109" s="19"/>
    </row>
    <row r="110" spans="1:8" ht="15">
      <c r="A110" s="39"/>
      <c r="B110" s="40"/>
      <c r="C110" s="76"/>
      <c r="D110" s="22"/>
      <c r="E110" s="23"/>
      <c r="F110" s="140"/>
      <c r="G110" s="140"/>
      <c r="H110" s="19"/>
    </row>
    <row r="111" spans="1:8" ht="15">
      <c r="A111" s="39"/>
      <c r="B111" s="40"/>
      <c r="C111" s="76"/>
      <c r="D111" s="22"/>
      <c r="E111" s="23"/>
      <c r="F111" s="140"/>
      <c r="G111" s="140"/>
      <c r="H111" s="19"/>
    </row>
    <row r="112" spans="1:8" ht="15">
      <c r="A112" s="39"/>
      <c r="B112" s="40"/>
      <c r="C112" s="76"/>
      <c r="D112" s="22"/>
      <c r="E112" s="23"/>
      <c r="F112" s="140"/>
      <c r="G112" s="140"/>
      <c r="H112" s="19"/>
    </row>
    <row r="113" spans="1:8" ht="15">
      <c r="A113" s="39"/>
      <c r="B113" s="40"/>
      <c r="C113" s="76"/>
      <c r="D113" s="22"/>
      <c r="E113" s="23"/>
      <c r="F113" s="140"/>
      <c r="G113" s="140"/>
      <c r="H113" s="19"/>
    </row>
    <row r="114" spans="1:8" ht="15">
      <c r="A114" s="39"/>
      <c r="B114" s="40"/>
      <c r="C114" s="76"/>
      <c r="D114" s="22"/>
      <c r="E114" s="23"/>
      <c r="F114" s="140"/>
      <c r="G114" s="140"/>
      <c r="H114" s="19"/>
    </row>
    <row r="115" spans="1:8" ht="15">
      <c r="A115" s="39"/>
      <c r="B115" s="40"/>
      <c r="C115" s="76"/>
      <c r="D115" s="22"/>
      <c r="E115" s="23"/>
      <c r="F115" s="140"/>
      <c r="G115" s="140"/>
      <c r="H115" s="19"/>
    </row>
    <row r="116" spans="1:8" ht="15">
      <c r="A116" s="39"/>
      <c r="B116" s="40"/>
      <c r="C116" s="76"/>
      <c r="D116" s="22"/>
      <c r="E116" s="23"/>
      <c r="F116" s="140"/>
      <c r="G116" s="140"/>
      <c r="H116" s="19"/>
    </row>
    <row r="117" spans="1:8" ht="15">
      <c r="A117" s="39"/>
      <c r="B117" s="40"/>
      <c r="C117" s="76"/>
      <c r="D117" s="22"/>
      <c r="E117" s="23"/>
      <c r="F117" s="140"/>
      <c r="G117" s="140"/>
      <c r="H117" s="19"/>
    </row>
    <row r="118" spans="1:8" ht="15">
      <c r="A118" s="39"/>
      <c r="B118" s="40"/>
      <c r="C118" s="76"/>
      <c r="D118" s="22"/>
      <c r="E118" s="23"/>
      <c r="F118" s="140"/>
      <c r="G118" s="140"/>
      <c r="H118" s="19"/>
    </row>
    <row r="119" spans="1:8" ht="15">
      <c r="A119" s="39"/>
      <c r="B119" s="40"/>
      <c r="C119" s="76"/>
      <c r="D119" s="22"/>
      <c r="E119" s="23"/>
      <c r="F119" s="140"/>
      <c r="G119" s="140"/>
      <c r="H119" s="19"/>
    </row>
    <row r="120" spans="1:8" ht="15">
      <c r="A120" s="39"/>
      <c r="B120" s="40"/>
      <c r="C120" s="76"/>
      <c r="D120" s="22"/>
      <c r="E120" s="23"/>
      <c r="F120" s="140"/>
      <c r="G120" s="140"/>
      <c r="H120" s="19"/>
    </row>
    <row r="121" spans="1:8" ht="15">
      <c r="A121" s="39"/>
      <c r="B121" s="40"/>
      <c r="C121" s="76"/>
      <c r="D121" s="22"/>
      <c r="E121" s="23"/>
      <c r="F121" s="140"/>
      <c r="G121" s="140"/>
      <c r="H121" s="19"/>
    </row>
    <row r="122" spans="1:8" ht="15">
      <c r="A122" s="39"/>
      <c r="B122" s="40"/>
      <c r="C122" s="76"/>
      <c r="D122" s="22"/>
      <c r="E122" s="23"/>
      <c r="F122" s="140"/>
      <c r="G122" s="140"/>
      <c r="H122" s="19"/>
    </row>
    <row r="123" spans="1:8" ht="15">
      <c r="A123" s="39"/>
      <c r="B123" s="40"/>
      <c r="C123" s="76"/>
      <c r="D123" s="22"/>
      <c r="E123" s="23"/>
      <c r="F123" s="140"/>
      <c r="G123" s="140"/>
      <c r="H123" s="19"/>
    </row>
    <row r="124" spans="1:8" ht="15">
      <c r="A124" s="39"/>
      <c r="B124" s="40"/>
      <c r="C124" s="76"/>
      <c r="D124" s="22"/>
      <c r="E124" s="23"/>
      <c r="F124" s="140"/>
      <c r="G124" s="140"/>
      <c r="H124" s="19"/>
    </row>
    <row r="125" spans="1:8" ht="15">
      <c r="A125" s="39"/>
      <c r="B125" s="40"/>
      <c r="C125" s="76"/>
      <c r="D125" s="22"/>
      <c r="E125" s="23"/>
      <c r="F125" s="140"/>
      <c r="G125" s="140"/>
      <c r="H125" s="19"/>
    </row>
    <row r="126" spans="1:8" ht="15">
      <c r="A126" s="39"/>
      <c r="B126" s="40"/>
      <c r="C126" s="76"/>
      <c r="D126" s="22"/>
      <c r="E126" s="23"/>
      <c r="F126" s="140"/>
      <c r="G126" s="140"/>
      <c r="H126" s="19">
        <f>IF(OR(AND(F126="Prov",G126="Sum"),(G126="PC Sum")),". . . . . . . . .00",IF(ISERR(F126*G126),"",IF(F126*G126=0,"",ROUND(F126*G126,2))))</f>
      </c>
    </row>
    <row r="127" spans="1:8" ht="15">
      <c r="A127" s="156"/>
      <c r="B127" s="157"/>
      <c r="C127" s="91"/>
      <c r="D127" s="44"/>
      <c r="E127" s="45"/>
      <c r="F127" s="615"/>
      <c r="G127" s="615"/>
      <c r="H127" s="19">
        <f>IF(OR(AND(F127="Prov",G127="Sum"),(G127="PC Sum")),". . . . . . . . .00",IF(ISERR(F127*G127),"",IF(F127*G127=0,"",ROUND(F127*G127,2))))</f>
      </c>
    </row>
    <row r="128" spans="1:8" ht="15">
      <c r="A128" s="150"/>
      <c r="B128" s="151"/>
      <c r="C128" s="152"/>
      <c r="D128" s="17"/>
      <c r="E128" s="8"/>
      <c r="F128" s="616"/>
      <c r="G128" s="617"/>
      <c r="H128" s="105"/>
    </row>
    <row r="129" spans="1:8" ht="15">
      <c r="A129" s="39" t="s">
        <v>248</v>
      </c>
      <c r="B129" s="40" t="s">
        <v>21</v>
      </c>
      <c r="C129" s="76"/>
      <c r="D129" s="609"/>
      <c r="E129" s="73"/>
      <c r="F129" s="618"/>
      <c r="G129" s="619"/>
      <c r="H129" s="598">
        <f>IF(SUM(H75:H128)=0,"",SUM(H75:H128))</f>
      </c>
    </row>
    <row r="130" spans="1:8" ht="15">
      <c r="A130" s="41"/>
      <c r="B130" s="42"/>
      <c r="C130" s="43"/>
      <c r="D130" s="43"/>
      <c r="E130" s="52"/>
      <c r="F130" s="620"/>
      <c r="G130" s="621"/>
      <c r="H130" s="108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74" r:id="rId1"/>
  <headerFooter>
    <oddFooter>&amp;C&amp;10C2.2.24</oddFooter>
  </headerFooter>
  <rowBreaks count="1" manualBreakCount="1">
    <brk id="6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45"/>
  <sheetViews>
    <sheetView view="pageBreakPreview" zoomScale="85" zoomScaleSheetLayoutView="85" workbookViewId="0" topLeftCell="A1">
      <selection activeCell="G62" sqref="G62"/>
    </sheetView>
  </sheetViews>
  <sheetFormatPr defaultColWidth="11.10546875" defaultRowHeight="12" customHeight="1"/>
  <cols>
    <col min="1" max="1" width="8.88671875" style="161" customWidth="1"/>
    <col min="2" max="3" width="3.77734375" style="161" customWidth="1"/>
    <col min="4" max="4" width="28.99609375" style="161" customWidth="1"/>
    <col min="5" max="5" width="7.6640625" style="162" customWidth="1"/>
    <col min="6" max="7" width="8.77734375" style="163" customWidth="1"/>
    <col min="8" max="8" width="12.77734375" style="164" customWidth="1"/>
    <col min="9" max="16384" width="11.10546875" style="2" customWidth="1"/>
  </cols>
  <sheetData>
    <row r="1" spans="1:8" ht="17.25" customHeight="1">
      <c r="A1" s="681" t="str">
        <f>+'5600'!A1:H1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 customHeight="1">
      <c r="A2" s="681" t="str">
        <f>+'5600'!A2:H2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 customHeight="1">
      <c r="A3" s="398" t="str">
        <f>+'5600'!A3</f>
        <v>CONSTRUCTION OF ACCESS AND INTERNAL ROADS AT GA –MOTSHEMI VILLAGE</v>
      </c>
      <c r="B3" s="398"/>
      <c r="C3" s="398"/>
      <c r="D3" s="398"/>
      <c r="E3" s="398"/>
      <c r="F3" s="398"/>
      <c r="G3" s="398"/>
      <c r="H3" s="348"/>
    </row>
    <row r="4" spans="1:8" ht="12.75">
      <c r="A4" s="1"/>
      <c r="B4" s="1"/>
      <c r="C4" s="1"/>
      <c r="D4" s="1"/>
      <c r="E4" s="1"/>
      <c r="F4" s="1"/>
      <c r="G4" s="1"/>
      <c r="H4" s="343" t="s">
        <v>352</v>
      </c>
    </row>
    <row r="5" spans="1:8" ht="12" customHeight="1">
      <c r="A5" s="92"/>
      <c r="B5" s="93"/>
      <c r="C5" s="94"/>
      <c r="D5" s="95"/>
      <c r="E5" s="92"/>
      <c r="F5" s="104"/>
      <c r="G5" s="104"/>
      <c r="H5" s="105"/>
    </row>
    <row r="6" spans="1:8" ht="12" customHeight="1">
      <c r="A6" s="11" t="s">
        <v>22</v>
      </c>
      <c r="B6" s="12" t="s">
        <v>1</v>
      </c>
      <c r="C6" s="13"/>
      <c r="D6" s="68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77"/>
      <c r="E7" s="11"/>
      <c r="F7" s="106"/>
      <c r="G7" s="106"/>
      <c r="H7" s="80"/>
    </row>
    <row r="8" spans="1:8" ht="12" customHeight="1">
      <c r="A8" s="97"/>
      <c r="B8" s="98"/>
      <c r="C8" s="99"/>
      <c r="D8" s="100"/>
      <c r="E8" s="97"/>
      <c r="F8" s="107"/>
      <c r="G8" s="107"/>
      <c r="H8" s="108"/>
    </row>
    <row r="9" spans="1:8" ht="12" customHeight="1">
      <c r="A9" s="15"/>
      <c r="B9" s="16"/>
      <c r="C9" s="17"/>
      <c r="D9" s="18"/>
      <c r="E9" s="6"/>
      <c r="F9" s="109"/>
      <c r="G9" s="109"/>
      <c r="H9" s="19">
        <f>IF(OR(AND(F9="Prov",G9="Sum"),(G9="PC Sum")),". . . . . . . . .00",IF(ISERR(F9*G9),"",IF(F9*G9=0,"",ROUND(F9*G9,2))))</f>
      </c>
    </row>
    <row r="10" spans="1:8" ht="12" customHeight="1">
      <c r="A10" s="11"/>
      <c r="B10" s="20"/>
      <c r="C10" s="21"/>
      <c r="D10" s="160"/>
      <c r="E10" s="23"/>
      <c r="F10" s="78"/>
      <c r="G10" s="78"/>
      <c r="H10" s="19"/>
    </row>
    <row r="11" spans="1:8" ht="12" customHeight="1">
      <c r="A11" s="11">
        <v>5700</v>
      </c>
      <c r="B11" s="40" t="s">
        <v>292</v>
      </c>
      <c r="C11" s="471"/>
      <c r="D11" s="22"/>
      <c r="E11" s="23"/>
      <c r="F11" s="143"/>
      <c r="G11" s="78"/>
      <c r="H11" s="19"/>
    </row>
    <row r="12" spans="1:8" ht="12" customHeight="1">
      <c r="A12" s="39"/>
      <c r="B12" s="40"/>
      <c r="C12" s="76"/>
      <c r="D12" s="22"/>
      <c r="E12" s="23"/>
      <c r="F12" s="143"/>
      <c r="G12" s="78"/>
      <c r="H12" s="19"/>
    </row>
    <row r="13" spans="1:8" ht="12" customHeight="1">
      <c r="A13" s="146">
        <v>57.02</v>
      </c>
      <c r="B13" s="147" t="s">
        <v>293</v>
      </c>
      <c r="C13" s="472"/>
      <c r="D13" s="473"/>
      <c r="E13" s="145"/>
      <c r="F13" s="474"/>
      <c r="G13" s="78"/>
      <c r="H13" s="19"/>
    </row>
    <row r="14" spans="1:8" ht="12" customHeight="1">
      <c r="A14" s="146"/>
      <c r="B14" s="147"/>
      <c r="C14" s="144"/>
      <c r="D14" s="85"/>
      <c r="E14" s="145"/>
      <c r="F14" s="475"/>
      <c r="G14" s="71"/>
      <c r="H14" s="32"/>
    </row>
    <row r="15" spans="1:8" ht="12" customHeight="1">
      <c r="A15" s="148"/>
      <c r="B15" s="147" t="s">
        <v>15</v>
      </c>
      <c r="C15" s="735" t="s">
        <v>294</v>
      </c>
      <c r="D15" s="736"/>
      <c r="E15" s="146" t="s">
        <v>48</v>
      </c>
      <c r="F15" s="476">
        <v>5.2</v>
      </c>
      <c r="G15" s="71"/>
      <c r="H15" s="32"/>
    </row>
    <row r="16" spans="1:8" ht="12" customHeight="1">
      <c r="A16" s="146"/>
      <c r="B16" s="147"/>
      <c r="C16" s="144"/>
      <c r="D16" s="85"/>
      <c r="E16" s="146"/>
      <c r="F16" s="475"/>
      <c r="G16" s="71"/>
      <c r="H16" s="32"/>
    </row>
    <row r="17" spans="1:8" ht="12" customHeight="1">
      <c r="A17" s="146"/>
      <c r="B17" s="477" t="s">
        <v>19</v>
      </c>
      <c r="C17" s="477" t="s">
        <v>295</v>
      </c>
      <c r="D17" s="85"/>
      <c r="E17" s="139" t="s">
        <v>36</v>
      </c>
      <c r="F17" s="475">
        <v>200</v>
      </c>
      <c r="G17" s="71"/>
      <c r="H17" s="32"/>
    </row>
    <row r="18" spans="1:8" ht="12" customHeight="1">
      <c r="A18" s="146"/>
      <c r="B18" s="477"/>
      <c r="C18" s="477"/>
      <c r="D18" s="85"/>
      <c r="E18" s="146"/>
      <c r="F18" s="475"/>
      <c r="G18" s="71"/>
      <c r="H18" s="32"/>
    </row>
    <row r="19" spans="1:8" ht="12" customHeight="1">
      <c r="A19" s="146"/>
      <c r="B19" s="147"/>
      <c r="C19" s="144"/>
      <c r="D19" s="85"/>
      <c r="E19" s="146"/>
      <c r="F19" s="474"/>
      <c r="G19" s="71"/>
      <c r="H19" s="19"/>
    </row>
    <row r="20" spans="1:8" ht="12" customHeight="1">
      <c r="A20" s="39" t="s">
        <v>490</v>
      </c>
      <c r="B20" s="40" t="s">
        <v>491</v>
      </c>
      <c r="C20" s="76"/>
      <c r="D20" s="22"/>
      <c r="E20" s="23"/>
      <c r="F20" s="140"/>
      <c r="G20" s="613"/>
      <c r="H20" s="19"/>
    </row>
    <row r="21" spans="1:8" ht="12" customHeight="1">
      <c r="A21" s="39"/>
      <c r="B21" s="40"/>
      <c r="C21" s="76"/>
      <c r="D21" s="22"/>
      <c r="E21" s="23"/>
      <c r="F21" s="140"/>
      <c r="G21" s="613"/>
      <c r="H21" s="19"/>
    </row>
    <row r="22" spans="1:8" ht="12" customHeight="1">
      <c r="A22" s="39"/>
      <c r="B22" s="27" t="s">
        <v>15</v>
      </c>
      <c r="C22" s="21" t="s">
        <v>492</v>
      </c>
      <c r="D22" s="22"/>
      <c r="E22" s="23" t="s">
        <v>223</v>
      </c>
      <c r="F22" s="140" t="str">
        <f>H22</f>
        <v>rate only</v>
      </c>
      <c r="G22" s="613"/>
      <c r="H22" s="587" t="s">
        <v>474</v>
      </c>
    </row>
    <row r="23" spans="1:8" ht="12.75" customHeight="1">
      <c r="A23" s="39"/>
      <c r="B23" s="40"/>
      <c r="C23" s="21"/>
      <c r="D23" s="22"/>
      <c r="E23" s="23"/>
      <c r="F23" s="140"/>
      <c r="G23" s="613"/>
      <c r="H23" s="19">
        <f>IF(OR(AND(F23="Prov",G23="Sum"),(G23="PC Sum")),". . . . . . . . .00",IF(ISERR(F23*G23),"",IF(F23*G23=0,"",ROUND(F23*G23,2))))</f>
      </c>
    </row>
    <row r="24" spans="1:8" ht="12.75" customHeight="1">
      <c r="A24" s="39"/>
      <c r="B24" s="27" t="s">
        <v>16</v>
      </c>
      <c r="C24" s="21" t="s">
        <v>493</v>
      </c>
      <c r="D24" s="22"/>
      <c r="E24" s="23" t="s">
        <v>223</v>
      </c>
      <c r="F24" s="140" t="str">
        <f>H24</f>
        <v>rate only</v>
      </c>
      <c r="G24" s="613"/>
      <c r="H24" s="587" t="s">
        <v>474</v>
      </c>
    </row>
    <row r="25" spans="1:8" ht="12.75" customHeight="1">
      <c r="A25" s="39"/>
      <c r="B25" s="40"/>
      <c r="C25" s="21"/>
      <c r="D25" s="22"/>
      <c r="E25" s="141"/>
      <c r="F25" s="140"/>
      <c r="G25" s="613"/>
      <c r="H25" s="19">
        <f>IF(OR(AND(F25="Prov",G25="Sum"),(G25="PC Sum")),". . . . . . . . .00",IF(ISERR(F25*G25),"",IF(F25*G25=0,"",ROUND(F25*G25,2))))</f>
      </c>
    </row>
    <row r="26" spans="1:8" ht="12" customHeight="1">
      <c r="A26" s="39"/>
      <c r="B26" s="27" t="s">
        <v>17</v>
      </c>
      <c r="C26" s="21" t="s">
        <v>494</v>
      </c>
      <c r="D26" s="22"/>
      <c r="E26" s="23" t="s">
        <v>223</v>
      </c>
      <c r="F26" s="140" t="str">
        <f>H26</f>
        <v>rate only</v>
      </c>
      <c r="G26" s="613"/>
      <c r="H26" s="587" t="s">
        <v>474</v>
      </c>
    </row>
    <row r="27" spans="1:8" ht="12" customHeight="1">
      <c r="A27" s="39"/>
      <c r="B27" s="40"/>
      <c r="C27" s="21"/>
      <c r="D27" s="22"/>
      <c r="E27" s="141"/>
      <c r="F27" s="140"/>
      <c r="G27" s="613"/>
      <c r="H27" s="19"/>
    </row>
    <row r="28" spans="1:8" ht="12" customHeight="1">
      <c r="A28" s="39"/>
      <c r="B28" s="27" t="s">
        <v>19</v>
      </c>
      <c r="C28" s="21" t="s">
        <v>495</v>
      </c>
      <c r="D28" s="22"/>
      <c r="E28" s="23" t="s">
        <v>169</v>
      </c>
      <c r="F28" s="140" t="str">
        <f>H28</f>
        <v>rate only</v>
      </c>
      <c r="G28" s="613"/>
      <c r="H28" s="587" t="s">
        <v>474</v>
      </c>
    </row>
    <row r="29" spans="1:8" ht="12" customHeight="1">
      <c r="A29" s="39"/>
      <c r="B29" s="40"/>
      <c r="C29" s="21"/>
      <c r="D29" s="22"/>
      <c r="E29" s="23"/>
      <c r="F29" s="140"/>
      <c r="G29" s="613"/>
      <c r="H29" s="19">
        <f>IF(OR(AND(F29="Prov",G29="Sum"),(G29="PC Sum")),". . . . . . . . .00",IF(ISERR(F29*G29),"",IF(F29*G29=0,"",ROUND(F29*G29,2))))</f>
      </c>
    </row>
    <row r="30" spans="1:8" ht="12" customHeight="1">
      <c r="A30" s="39"/>
      <c r="B30" s="40"/>
      <c r="C30" s="76"/>
      <c r="D30" s="22"/>
      <c r="E30" s="23"/>
      <c r="F30" s="140"/>
      <c r="G30" s="613"/>
      <c r="H30" s="19">
        <f>IF(OR(AND(F30="Prov",G30="Sum"),(G30="PC Sum")),". . . . . . . . .00",IF(ISERR(F30*G30),"",IF(F30*G30=0,"",ROUND(F30*G30,2))))</f>
      </c>
    </row>
    <row r="31" spans="1:8" ht="12" customHeight="1">
      <c r="A31" s="39" t="s">
        <v>496</v>
      </c>
      <c r="B31" s="40" t="s">
        <v>497</v>
      </c>
      <c r="C31" s="21"/>
      <c r="D31" s="22"/>
      <c r="E31" s="23"/>
      <c r="F31" s="143"/>
      <c r="G31" s="613"/>
      <c r="H31" s="19">
        <f>IF(OR(AND(F31="Prov",G31="Sum"),(G31="PC Sum")),". . . . . . . . .00",IF(ISERR(F31*G31),"",IF(F31*G31=0,"",ROUND(F31*G31,2))))</f>
      </c>
    </row>
    <row r="32" spans="1:8" ht="12" customHeight="1">
      <c r="A32" s="39"/>
      <c r="B32" s="40" t="s">
        <v>498</v>
      </c>
      <c r="C32" s="21"/>
      <c r="D32" s="22"/>
      <c r="E32" s="23"/>
      <c r="F32" s="143"/>
      <c r="G32" s="613"/>
      <c r="H32" s="19">
        <f>IF(OR(AND(F32="Prov",G32="Sum"),(G32="PC Sum")),". . . . . . . . .00",IF(ISERR(F32*G32),"",IF(F32*G32=0,"",ROUND(F32*G32,2))))</f>
      </c>
    </row>
    <row r="33" spans="1:8" ht="12" customHeight="1">
      <c r="A33" s="39"/>
      <c r="B33" s="40" t="s">
        <v>499</v>
      </c>
      <c r="C33" s="21"/>
      <c r="D33" s="22"/>
      <c r="E33" s="23" t="s">
        <v>48</v>
      </c>
      <c r="F33" s="614">
        <v>5.2</v>
      </c>
      <c r="G33" s="613"/>
      <c r="H33" s="19">
        <f>IF(OR(AND(F33="Prov",G33="Sum"),(G33="PC Sum")),". . . . . . . . .00",IF(ISERR(F33*G33),"",IF(F33*G33=0,"",ROUND(F33*G33,2))))</f>
      </c>
    </row>
    <row r="34" spans="1:8" ht="12" customHeight="1">
      <c r="A34" s="39"/>
      <c r="B34" s="40"/>
      <c r="C34" s="21"/>
      <c r="D34" s="22"/>
      <c r="E34" s="23"/>
      <c r="F34" s="143"/>
      <c r="G34" s="613"/>
      <c r="H34" s="19"/>
    </row>
    <row r="35" spans="1:8" ht="12" customHeight="1">
      <c r="A35" s="39"/>
      <c r="B35" s="40"/>
      <c r="C35" s="21"/>
      <c r="D35" s="22"/>
      <c r="E35" s="23"/>
      <c r="F35" s="140"/>
      <c r="G35" s="140"/>
      <c r="H35" s="19"/>
    </row>
    <row r="36" spans="1:8" ht="12" customHeight="1">
      <c r="A36" s="39"/>
      <c r="B36" s="40"/>
      <c r="C36" s="21"/>
      <c r="D36" s="22"/>
      <c r="E36" s="23"/>
      <c r="F36" s="140"/>
      <c r="G36" s="140"/>
      <c r="H36" s="19"/>
    </row>
    <row r="37" spans="1:8" ht="12" customHeight="1">
      <c r="A37" s="39"/>
      <c r="B37" s="40"/>
      <c r="C37" s="21"/>
      <c r="D37" s="22"/>
      <c r="E37" s="23"/>
      <c r="F37" s="140"/>
      <c r="G37" s="140"/>
      <c r="H37" s="19"/>
    </row>
    <row r="38" spans="1:8" ht="12" customHeight="1">
      <c r="A38" s="39"/>
      <c r="B38" s="40"/>
      <c r="C38" s="21"/>
      <c r="D38" s="22"/>
      <c r="E38" s="23"/>
      <c r="F38" s="140"/>
      <c r="G38" s="140"/>
      <c r="H38" s="19"/>
    </row>
    <row r="39" spans="1:8" ht="12" customHeight="1">
      <c r="A39" s="146"/>
      <c r="B39" s="147"/>
      <c r="C39" s="144"/>
      <c r="D39" s="85"/>
      <c r="E39" s="146"/>
      <c r="F39" s="474"/>
      <c r="G39" s="71"/>
      <c r="H39" s="19"/>
    </row>
    <row r="40" spans="1:8" ht="12" customHeight="1">
      <c r="A40" s="148"/>
      <c r="B40" s="147"/>
      <c r="C40" s="472"/>
      <c r="D40" s="473"/>
      <c r="E40" s="146"/>
      <c r="F40" s="474"/>
      <c r="G40" s="71"/>
      <c r="H40" s="19"/>
    </row>
    <row r="41" spans="1:8" ht="12" customHeight="1">
      <c r="A41" s="148"/>
      <c r="B41" s="147"/>
      <c r="C41" s="144"/>
      <c r="D41" s="85"/>
      <c r="E41" s="146"/>
      <c r="F41" s="474"/>
      <c r="G41" s="71"/>
      <c r="H41" s="19"/>
    </row>
    <row r="42" spans="1:8" ht="12" customHeight="1">
      <c r="A42" s="148"/>
      <c r="B42" s="147"/>
      <c r="C42" s="144"/>
      <c r="D42" s="85"/>
      <c r="E42" s="146"/>
      <c r="F42" s="474"/>
      <c r="G42" s="71"/>
      <c r="H42" s="19"/>
    </row>
    <row r="43" spans="1:8" ht="12" customHeight="1">
      <c r="A43" s="146"/>
      <c r="B43" s="147"/>
      <c r="C43" s="144"/>
      <c r="D43" s="85"/>
      <c r="E43" s="146"/>
      <c r="F43" s="474"/>
      <c r="G43" s="71"/>
      <c r="H43" s="19"/>
    </row>
    <row r="44" spans="1:8" ht="12" customHeight="1">
      <c r="A44" s="146"/>
      <c r="B44" s="147"/>
      <c r="C44" s="144"/>
      <c r="D44" s="85"/>
      <c r="E44" s="146"/>
      <c r="F44" s="474"/>
      <c r="G44" s="71"/>
      <c r="H44" s="19"/>
    </row>
    <row r="45" spans="1:8" ht="12" customHeight="1">
      <c r="A45" s="146"/>
      <c r="B45" s="147"/>
      <c r="C45" s="144"/>
      <c r="D45" s="85"/>
      <c r="E45" s="146"/>
      <c r="F45" s="474"/>
      <c r="G45" s="71"/>
      <c r="H45" s="19"/>
    </row>
    <row r="46" spans="1:8" ht="12" customHeight="1">
      <c r="A46" s="146"/>
      <c r="B46" s="147"/>
      <c r="C46" s="144"/>
      <c r="D46" s="85"/>
      <c r="E46" s="146"/>
      <c r="F46" s="474"/>
      <c r="G46" s="71"/>
      <c r="H46" s="19"/>
    </row>
    <row r="47" spans="1:8" ht="12" customHeight="1">
      <c r="A47" s="146"/>
      <c r="B47" s="147"/>
      <c r="C47" s="144"/>
      <c r="D47" s="85"/>
      <c r="E47" s="146"/>
      <c r="F47" s="474"/>
      <c r="G47" s="71"/>
      <c r="H47" s="19"/>
    </row>
    <row r="48" spans="1:8" ht="12" customHeight="1">
      <c r="A48" s="146"/>
      <c r="B48" s="147"/>
      <c r="C48" s="144"/>
      <c r="D48" s="85"/>
      <c r="E48" s="146"/>
      <c r="F48" s="474"/>
      <c r="G48" s="71"/>
      <c r="H48" s="19"/>
    </row>
    <row r="49" spans="1:8" ht="12" customHeight="1">
      <c r="A49" s="146"/>
      <c r="B49" s="147"/>
      <c r="C49" s="144"/>
      <c r="D49" s="85"/>
      <c r="E49" s="146"/>
      <c r="F49" s="474"/>
      <c r="G49" s="71"/>
      <c r="H49" s="19"/>
    </row>
    <row r="50" spans="1:8" ht="12" customHeight="1">
      <c r="A50" s="39"/>
      <c r="B50" s="27"/>
      <c r="C50" s="21"/>
      <c r="D50" s="22"/>
      <c r="E50" s="23"/>
      <c r="F50" s="70"/>
      <c r="G50" s="71"/>
      <c r="H50" s="19"/>
    </row>
    <row r="51" spans="1:8" ht="12" customHeight="1">
      <c r="A51" s="39"/>
      <c r="B51" s="27"/>
      <c r="C51" s="21"/>
      <c r="D51" s="22"/>
      <c r="E51" s="23"/>
      <c r="F51" s="70"/>
      <c r="G51" s="71"/>
      <c r="H51" s="19"/>
    </row>
    <row r="52" spans="1:8" ht="12" customHeight="1">
      <c r="A52" s="39"/>
      <c r="B52" s="27"/>
      <c r="C52" s="21"/>
      <c r="D52" s="22"/>
      <c r="E52" s="23"/>
      <c r="F52" s="70"/>
      <c r="G52" s="71"/>
      <c r="H52" s="19"/>
    </row>
    <row r="53" spans="1:8" ht="12" customHeight="1">
      <c r="A53" s="39"/>
      <c r="B53" s="40"/>
      <c r="C53" s="21"/>
      <c r="D53" s="22"/>
      <c r="E53" s="23"/>
      <c r="F53" s="70"/>
      <c r="G53" s="71"/>
      <c r="H53" s="19"/>
    </row>
    <row r="54" spans="1:8" ht="12" customHeight="1">
      <c r="A54" s="39"/>
      <c r="B54" s="40"/>
      <c r="C54" s="21"/>
      <c r="D54" s="22"/>
      <c r="E54" s="23"/>
      <c r="F54" s="70"/>
      <c r="G54" s="71"/>
      <c r="H54" s="19"/>
    </row>
    <row r="55" spans="1:8" ht="12" customHeight="1">
      <c r="A55" s="39"/>
      <c r="B55" s="40"/>
      <c r="C55" s="21"/>
      <c r="D55" s="22"/>
      <c r="E55" s="23"/>
      <c r="F55" s="70"/>
      <c r="G55" s="71"/>
      <c r="H55" s="19"/>
    </row>
    <row r="56" spans="1:8" ht="12" customHeight="1">
      <c r="A56" s="39"/>
      <c r="B56" s="40"/>
      <c r="C56" s="21"/>
      <c r="D56" s="22"/>
      <c r="E56" s="23"/>
      <c r="F56" s="70"/>
      <c r="G56" s="71"/>
      <c r="H56" s="19"/>
    </row>
    <row r="57" spans="1:8" ht="12" customHeight="1">
      <c r="A57" s="39"/>
      <c r="B57" s="40"/>
      <c r="C57" s="21"/>
      <c r="D57" s="22"/>
      <c r="E57" s="23"/>
      <c r="F57" s="70"/>
      <c r="G57" s="71"/>
      <c r="H57" s="19"/>
    </row>
    <row r="58" spans="1:8" ht="12" customHeight="1">
      <c r="A58" s="39"/>
      <c r="B58" s="40"/>
      <c r="C58" s="21"/>
      <c r="D58" s="22"/>
      <c r="E58" s="23"/>
      <c r="F58" s="70"/>
      <c r="G58" s="71"/>
      <c r="H58" s="19">
        <f aca="true" t="shared" si="0" ref="H58:H67">IF(OR(AND(F58="Prov",G58="Sum"),(G58="PC Sum")),". . . . . . . . .00",IF(ISERR(F58*G58),"",IF(F58*G58=0,"",ROUND(F58*G58,2))))</f>
      </c>
    </row>
    <row r="59" spans="1:8" ht="12" customHeight="1">
      <c r="A59" s="39"/>
      <c r="B59" s="40"/>
      <c r="C59" s="21"/>
      <c r="D59" s="22"/>
      <c r="E59" s="23"/>
      <c r="F59" s="70"/>
      <c r="G59" s="71"/>
      <c r="H59" s="19">
        <f t="shared" si="0"/>
      </c>
    </row>
    <row r="60" spans="1:8" ht="12" customHeight="1">
      <c r="A60" s="39"/>
      <c r="B60" s="40"/>
      <c r="C60" s="21"/>
      <c r="D60" s="22"/>
      <c r="E60" s="23"/>
      <c r="F60" s="70"/>
      <c r="G60" s="71"/>
      <c r="H60" s="19"/>
    </row>
    <row r="61" spans="1:8" ht="12" customHeight="1">
      <c r="A61" s="39"/>
      <c r="B61" s="40"/>
      <c r="C61" s="21"/>
      <c r="D61" s="22"/>
      <c r="E61" s="23"/>
      <c r="F61" s="70"/>
      <c r="G61" s="71"/>
      <c r="H61" s="19"/>
    </row>
    <row r="62" spans="1:8" ht="12" customHeight="1">
      <c r="A62" s="39"/>
      <c r="B62" s="40"/>
      <c r="C62" s="21"/>
      <c r="D62" s="22"/>
      <c r="E62" s="23"/>
      <c r="F62" s="70"/>
      <c r="G62" s="71"/>
      <c r="H62" s="19"/>
    </row>
    <row r="63" spans="1:8" ht="12" customHeight="1">
      <c r="A63" s="39"/>
      <c r="B63" s="27"/>
      <c r="C63" s="21"/>
      <c r="D63" s="22"/>
      <c r="E63" s="23"/>
      <c r="F63" s="70"/>
      <c r="G63" s="71"/>
      <c r="H63" s="19">
        <f t="shared" si="0"/>
      </c>
    </row>
    <row r="64" spans="1:8" ht="12" customHeight="1">
      <c r="A64" s="39"/>
      <c r="B64" s="40"/>
      <c r="C64" s="21"/>
      <c r="D64" s="22"/>
      <c r="E64" s="23"/>
      <c r="F64" s="70"/>
      <c r="G64" s="71"/>
      <c r="H64" s="19">
        <f t="shared" si="0"/>
      </c>
    </row>
    <row r="65" spans="1:8" ht="12" customHeight="1">
      <c r="A65" s="39"/>
      <c r="B65" s="40"/>
      <c r="C65" s="21"/>
      <c r="D65" s="22"/>
      <c r="E65" s="23"/>
      <c r="F65" s="70"/>
      <c r="G65" s="71"/>
      <c r="H65" s="19">
        <f t="shared" si="0"/>
      </c>
    </row>
    <row r="66" spans="1:8" ht="12" customHeight="1">
      <c r="A66" s="39"/>
      <c r="B66" s="40"/>
      <c r="C66" s="21"/>
      <c r="D66" s="22"/>
      <c r="E66" s="23"/>
      <c r="F66" s="70"/>
      <c r="G66" s="71"/>
      <c r="H66" s="19">
        <f t="shared" si="0"/>
      </c>
    </row>
    <row r="67" spans="1:8" ht="12" customHeight="1">
      <c r="A67" s="39"/>
      <c r="B67" s="40"/>
      <c r="C67" s="76"/>
      <c r="D67" s="22"/>
      <c r="E67" s="23"/>
      <c r="F67" s="70"/>
      <c r="G67" s="71"/>
      <c r="H67" s="19">
        <f t="shared" si="0"/>
      </c>
    </row>
    <row r="68" spans="1:8" ht="12" customHeight="1">
      <c r="A68" s="39"/>
      <c r="B68" s="40"/>
      <c r="C68" s="21"/>
      <c r="D68" s="22"/>
      <c r="E68" s="23"/>
      <c r="F68" s="70"/>
      <c r="G68" s="71"/>
      <c r="H68" s="19"/>
    </row>
    <row r="69" spans="1:8" ht="12" customHeight="1">
      <c r="A69" s="150"/>
      <c r="B69" s="151"/>
      <c r="C69" s="152"/>
      <c r="D69" s="17"/>
      <c r="E69" s="8"/>
      <c r="F69" s="116"/>
      <c r="G69" s="117"/>
      <c r="H69" s="105"/>
    </row>
    <row r="70" spans="1:8" ht="12" customHeight="1">
      <c r="A70" s="11">
        <v>5700</v>
      </c>
      <c r="B70" s="719" t="s">
        <v>21</v>
      </c>
      <c r="C70" s="720"/>
      <c r="D70" s="720"/>
      <c r="E70" s="720"/>
      <c r="F70" s="720"/>
      <c r="G70" s="721"/>
      <c r="H70" s="118"/>
    </row>
    <row r="71" spans="1:8" ht="12" customHeight="1">
      <c r="A71" s="41"/>
      <c r="B71" s="42"/>
      <c r="C71" s="43"/>
      <c r="D71" s="43"/>
      <c r="E71" s="52"/>
      <c r="F71" s="119"/>
      <c r="G71" s="120"/>
      <c r="H71" s="108"/>
    </row>
    <row r="72" ht="12" customHeight="1">
      <c r="D72" s="376"/>
    </row>
    <row r="73" ht="12" customHeight="1">
      <c r="D73" s="376" t="s">
        <v>418</v>
      </c>
    </row>
    <row r="76" ht="12" customHeight="1">
      <c r="D76" s="376"/>
    </row>
    <row r="2236" ht="12" customHeight="1">
      <c r="C2236" s="161" t="s">
        <v>102</v>
      </c>
    </row>
    <row r="2243" ht="12" customHeight="1">
      <c r="B2243" s="161" t="s">
        <v>103</v>
      </c>
    </row>
    <row r="2421" ht="12" customHeight="1">
      <c r="B2421" s="161" t="s">
        <v>104</v>
      </c>
    </row>
    <row r="2445" ht="12" customHeight="1">
      <c r="C2445" s="161" t="s">
        <v>102</v>
      </c>
    </row>
  </sheetData>
  <sheetProtection/>
  <mergeCells count="4">
    <mergeCell ref="A1:H1"/>
    <mergeCell ref="A2:H2"/>
    <mergeCell ref="C15:D15"/>
    <mergeCell ref="B70:G70"/>
  </mergeCells>
  <printOptions horizontalCentered="1" verticalCentered="1"/>
  <pageMargins left="0.5905" right="0.5135416666666667" top="0.49583333333333335" bottom="0.6748157480315" header="0.3937" footer="0.6748"/>
  <pageSetup firstPageNumber="95" useFirstPageNumber="1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819"/>
  <sheetViews>
    <sheetView view="pageBreakPreview" zoomScale="85" zoomScaleSheetLayoutView="85" workbookViewId="0" topLeftCell="A1">
      <selection activeCell="H34" sqref="H34"/>
    </sheetView>
  </sheetViews>
  <sheetFormatPr defaultColWidth="11.10546875" defaultRowHeight="12" customHeight="1"/>
  <cols>
    <col min="1" max="1" width="7.77734375" style="2" customWidth="1"/>
    <col min="2" max="3" width="3.77734375" style="2" customWidth="1"/>
    <col min="4" max="4" width="27.77734375" style="2" customWidth="1"/>
    <col min="5" max="5" width="6.77734375" style="3" customWidth="1"/>
    <col min="6" max="7" width="8.77734375" style="5" customWidth="1"/>
    <col min="8" max="8" width="15.77734375" style="158" customWidth="1"/>
    <col min="9" max="16384" width="11.10546875" style="86" customWidth="1"/>
  </cols>
  <sheetData>
    <row r="1" spans="1:8" s="2" customFormat="1" ht="17.25" customHeight="1">
      <c r="A1" s="681" t="str">
        <f>+'5700'!A1:H1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+'5700'!A2:H2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346" t="str">
        <f>+'5700'!A3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353</v>
      </c>
    </row>
    <row r="5" spans="1:8" ht="12" customHeight="1">
      <c r="A5" s="92"/>
      <c r="B5" s="93"/>
      <c r="C5" s="94"/>
      <c r="D5" s="95"/>
      <c r="E5" s="92"/>
      <c r="F5" s="104"/>
      <c r="G5" s="104"/>
      <c r="H5" s="105"/>
    </row>
    <row r="6" spans="1:8" ht="12" customHeight="1">
      <c r="A6" s="11" t="s">
        <v>22</v>
      </c>
      <c r="B6" s="12" t="s">
        <v>1</v>
      </c>
      <c r="C6" s="13"/>
      <c r="D6" s="87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77"/>
      <c r="E7" s="11"/>
      <c r="F7" s="106"/>
      <c r="G7" s="106"/>
      <c r="H7" s="80"/>
    </row>
    <row r="8" spans="1:8" ht="12" customHeight="1">
      <c r="A8" s="97"/>
      <c r="B8" s="98"/>
      <c r="C8" s="99"/>
      <c r="D8" s="100"/>
      <c r="E8" s="97"/>
      <c r="F8" s="107"/>
      <c r="G8" s="107"/>
      <c r="H8" s="108"/>
    </row>
    <row r="9" spans="1:8" ht="12" customHeight="1">
      <c r="A9" s="15"/>
      <c r="B9" s="16"/>
      <c r="C9" s="17"/>
      <c r="D9" s="18"/>
      <c r="E9" s="6"/>
      <c r="F9" s="109"/>
      <c r="G9" s="109"/>
      <c r="H9" s="19">
        <f>IF(OR(AND(F9="Prov",G9="Sum"),(G9="PC Sum")),". . . . . . . . .00",IF(ISERR(F9*G9),"",IF(F9*G9=0,"",ROUND(F9*G9,2))))</f>
      </c>
    </row>
    <row r="10" spans="1:8" ht="12" customHeight="1">
      <c r="A10" s="11">
        <v>5900</v>
      </c>
      <c r="B10" s="20" t="s">
        <v>249</v>
      </c>
      <c r="C10" s="21"/>
      <c r="D10" s="22"/>
      <c r="E10" s="23"/>
      <c r="F10" s="78"/>
      <c r="G10" s="78"/>
      <c r="H10" s="19">
        <f>IF(OR(AND(F10="Prov",G10="Sum"),(G10="PC Sum")),". . . . . . . . .00",IF(ISERR(F10*G10),"",IF(F10*G10=0,"",ROUND(F10*G10,2))))</f>
      </c>
    </row>
    <row r="11" spans="1:8" ht="12" customHeight="1">
      <c r="A11" s="26"/>
      <c r="B11" s="20" t="s">
        <v>250</v>
      </c>
      <c r="C11" s="21"/>
      <c r="D11" s="22"/>
      <c r="E11" s="23"/>
      <c r="F11" s="78"/>
      <c r="G11" s="78"/>
      <c r="H11" s="19">
        <f>IF(OR(AND(F11="Prov",G11="Sum"),(G11="PC Sum")),". . . . . . . . .00",IF(ISERR(F11*G11),"",IF(F11*G11=0,"",ROUND(F11*G11,2))))</f>
      </c>
    </row>
    <row r="12" spans="1:8" ht="12" customHeight="1">
      <c r="A12" s="26"/>
      <c r="B12" s="27"/>
      <c r="C12" s="21"/>
      <c r="D12" s="69"/>
      <c r="E12" s="23"/>
      <c r="F12" s="78"/>
      <c r="G12" s="78"/>
      <c r="H12" s="19">
        <f>IF(OR(AND(F12="Prov",G12="Sum"),(G12="PC Sum")),". . . . . . . . .00",IF(ISERR(F12*G12),"",IF(F12*G12=0,"",ROUND(F12*G12,2))))</f>
      </c>
    </row>
    <row r="13" spans="1:8" ht="12" customHeight="1">
      <c r="A13" s="26"/>
      <c r="B13" s="27"/>
      <c r="C13" s="21"/>
      <c r="D13" s="69"/>
      <c r="E13" s="23"/>
      <c r="F13" s="78"/>
      <c r="G13" s="78"/>
      <c r="H13" s="19">
        <f>IF(OR(AND(F13="Prov",G13="Sum"),(G13="PC Sum")),". . . . . . . . .00",IF(ISERR(F13*G13),"",IF(F13*G13=0,"",ROUND(F13*G13,2))))</f>
      </c>
    </row>
    <row r="14" spans="1:8" ht="12" customHeight="1">
      <c r="A14" s="23"/>
      <c r="B14" s="27"/>
      <c r="C14" s="21"/>
      <c r="D14" s="22"/>
      <c r="E14" s="23"/>
      <c r="F14" s="78"/>
      <c r="G14" s="78"/>
      <c r="H14" s="19"/>
    </row>
    <row r="15" spans="1:8" ht="12" customHeight="1">
      <c r="A15" s="23">
        <v>59.01</v>
      </c>
      <c r="B15" s="27" t="s">
        <v>251</v>
      </c>
      <c r="C15" s="21"/>
      <c r="D15" s="22"/>
      <c r="E15" s="23"/>
      <c r="F15" s="78"/>
      <c r="G15" s="78"/>
      <c r="H15" s="19"/>
    </row>
    <row r="16" spans="1:8" ht="12" customHeight="1">
      <c r="A16" s="11"/>
      <c r="B16" s="40"/>
      <c r="C16" s="76"/>
      <c r="D16" s="77"/>
      <c r="E16" s="23"/>
      <c r="F16" s="78"/>
      <c r="G16" s="78"/>
      <c r="H16" s="19"/>
    </row>
    <row r="17" spans="1:8" ht="12" customHeight="1">
      <c r="A17" s="11"/>
      <c r="B17" s="27" t="s">
        <v>16</v>
      </c>
      <c r="C17" s="21" t="s">
        <v>252</v>
      </c>
      <c r="D17" s="77"/>
      <c r="E17" s="23" t="s">
        <v>48</v>
      </c>
      <c r="F17" s="124">
        <v>5.2</v>
      </c>
      <c r="G17" s="72"/>
      <c r="H17" s="32"/>
    </row>
    <row r="18" spans="1:8" ht="12" customHeight="1">
      <c r="A18" s="11"/>
      <c r="B18" s="40"/>
      <c r="C18" s="76"/>
      <c r="D18" s="22"/>
      <c r="E18" s="23"/>
      <c r="F18" s="70"/>
      <c r="G18" s="71"/>
      <c r="H18" s="19"/>
    </row>
    <row r="19" spans="1:8" ht="12" customHeight="1">
      <c r="A19" s="23"/>
      <c r="B19" s="27"/>
      <c r="C19" s="21"/>
      <c r="D19" s="22"/>
      <c r="E19" s="23"/>
      <c r="F19" s="70"/>
      <c r="G19" s="71"/>
      <c r="H19" s="19"/>
    </row>
    <row r="20" spans="1:8" ht="12" customHeight="1">
      <c r="A20" s="11"/>
      <c r="B20" s="27"/>
      <c r="C20" s="76"/>
      <c r="D20" s="22"/>
      <c r="E20" s="23"/>
      <c r="F20" s="70"/>
      <c r="G20" s="71"/>
      <c r="H20" s="19"/>
    </row>
    <row r="21" spans="1:8" ht="12" customHeight="1">
      <c r="A21" s="11"/>
      <c r="B21" s="40"/>
      <c r="C21" s="76"/>
      <c r="D21" s="22"/>
      <c r="E21" s="23"/>
      <c r="F21" s="70"/>
      <c r="G21" s="71"/>
      <c r="H21" s="19"/>
    </row>
    <row r="22" spans="1:11" ht="12" customHeight="1">
      <c r="A22" s="39"/>
      <c r="B22" s="40"/>
      <c r="C22" s="76"/>
      <c r="D22" s="22"/>
      <c r="E22" s="23"/>
      <c r="F22" s="78"/>
      <c r="G22" s="78"/>
      <c r="H22" s="19"/>
      <c r="K22" s="86">
        <f>1500*6</f>
        <v>9000</v>
      </c>
    </row>
    <row r="23" spans="1:8" ht="12" customHeight="1">
      <c r="A23" s="39"/>
      <c r="B23" s="40"/>
      <c r="C23" s="76"/>
      <c r="D23" s="22"/>
      <c r="E23" s="23"/>
      <c r="F23" s="78"/>
      <c r="G23" s="78"/>
      <c r="H23" s="19"/>
    </row>
    <row r="24" spans="1:8" ht="12" customHeight="1">
      <c r="A24" s="39"/>
      <c r="B24" s="40"/>
      <c r="C24" s="76"/>
      <c r="D24" s="22"/>
      <c r="E24" s="23"/>
      <c r="F24" s="78"/>
      <c r="G24" s="78"/>
      <c r="H24" s="19"/>
    </row>
    <row r="25" spans="1:8" ht="12" customHeight="1">
      <c r="A25" s="39"/>
      <c r="B25" s="40"/>
      <c r="C25" s="76"/>
      <c r="D25" s="22"/>
      <c r="E25" s="23"/>
      <c r="F25" s="78"/>
      <c r="G25" s="78"/>
      <c r="H25" s="19"/>
    </row>
    <row r="26" spans="1:8" ht="12" customHeight="1">
      <c r="A26" s="39"/>
      <c r="B26" s="40"/>
      <c r="C26" s="76"/>
      <c r="D26" s="22"/>
      <c r="E26" s="23"/>
      <c r="F26" s="78"/>
      <c r="G26" s="78"/>
      <c r="H26" s="19"/>
    </row>
    <row r="27" spans="1:8" ht="12" customHeight="1">
      <c r="A27" s="39"/>
      <c r="B27" s="40"/>
      <c r="C27" s="76"/>
      <c r="D27" s="22"/>
      <c r="E27" s="23"/>
      <c r="F27" s="78"/>
      <c r="G27" s="78"/>
      <c r="H27" s="19"/>
    </row>
    <row r="28" spans="1:8" ht="12" customHeight="1">
      <c r="A28" s="39"/>
      <c r="B28" s="40"/>
      <c r="C28" s="76"/>
      <c r="D28" s="22"/>
      <c r="E28" s="23"/>
      <c r="F28" s="78"/>
      <c r="G28" s="78"/>
      <c r="H28" s="19">
        <f>IF(OR(AND(F28="Prov",G28="Sum"),(G28="PC Sum")),". . . . . . . . .00",IF(ISERR(F28*G28),"",IF(F28*G28=0,"",ROUND(F28*G28,2))))</f>
      </c>
    </row>
    <row r="29" spans="1:8" ht="12" customHeight="1">
      <c r="A29" s="39"/>
      <c r="B29" s="40"/>
      <c r="C29" s="76"/>
      <c r="D29" s="22"/>
      <c r="E29" s="23"/>
      <c r="F29" s="78"/>
      <c r="G29" s="78"/>
      <c r="H29" s="19">
        <f>IF(OR(AND(F29="Prov",G29="Sum"),(G29="PC Sum")),". . . . . . . . .00",IF(ISERR(F29*G29),"",IF(F29*G29=0,"",ROUND(F29*G29,2))))</f>
      </c>
    </row>
    <row r="30" spans="1:8" ht="12" customHeight="1">
      <c r="A30" s="39"/>
      <c r="B30" s="40"/>
      <c r="C30" s="76"/>
      <c r="D30" s="22"/>
      <c r="E30" s="23"/>
      <c r="F30" s="78"/>
      <c r="G30" s="78"/>
      <c r="H30" s="19">
        <f>IF(OR(AND(F30="Prov",G30="Sum"),(G30="PC Sum")),". . . . . . . . .00",IF(ISERR(F30*G30),"",IF(F30*G30=0,"",ROUND(F30*G30,2))))</f>
      </c>
    </row>
    <row r="31" spans="1:8" ht="12" customHeight="1">
      <c r="A31" s="39"/>
      <c r="B31" s="40"/>
      <c r="C31" s="76"/>
      <c r="D31" s="22"/>
      <c r="E31" s="23"/>
      <c r="F31" s="78"/>
      <c r="G31" s="78"/>
      <c r="H31" s="19">
        <f>IF(OR(AND(F31="Prov",G31="Sum"),(G31="PC Sum")),". . . . . . . . .00",IF(ISERR(F31*G31),"",IF(F31*G31=0,"",ROUND(F31*G31,2))))</f>
      </c>
    </row>
    <row r="32" spans="1:8" ht="12" customHeight="1">
      <c r="A32" s="39"/>
      <c r="B32" s="40"/>
      <c r="C32" s="76"/>
      <c r="D32" s="22"/>
      <c r="E32" s="23"/>
      <c r="F32" s="78"/>
      <c r="G32" s="78"/>
      <c r="H32" s="19"/>
    </row>
    <row r="33" spans="1:8" ht="12" customHeight="1">
      <c r="A33" s="39"/>
      <c r="B33" s="40"/>
      <c r="C33" s="76"/>
      <c r="D33" s="22"/>
      <c r="E33" s="23"/>
      <c r="F33" s="78"/>
      <c r="G33" s="78"/>
      <c r="H33" s="19"/>
    </row>
    <row r="34" spans="1:8" ht="12" customHeight="1">
      <c r="A34" s="39"/>
      <c r="B34" s="40"/>
      <c r="C34" s="76"/>
      <c r="D34" s="22"/>
      <c r="E34" s="23"/>
      <c r="F34" s="78"/>
      <c r="G34" s="78"/>
      <c r="H34" s="19"/>
    </row>
    <row r="35" spans="1:8" ht="12" customHeight="1">
      <c r="A35" s="39"/>
      <c r="B35" s="40"/>
      <c r="C35" s="76"/>
      <c r="D35" s="22"/>
      <c r="E35" s="23"/>
      <c r="F35" s="78"/>
      <c r="G35" s="78"/>
      <c r="H35" s="19"/>
    </row>
    <row r="36" spans="1:8" ht="12" customHeight="1">
      <c r="A36" s="39"/>
      <c r="B36" s="40"/>
      <c r="C36" s="76"/>
      <c r="D36" s="22"/>
      <c r="E36" s="23"/>
      <c r="F36" s="78"/>
      <c r="G36" s="78"/>
      <c r="H36" s="19"/>
    </row>
    <row r="37" spans="1:8" ht="12" customHeight="1">
      <c r="A37" s="39"/>
      <c r="B37" s="40"/>
      <c r="C37" s="76"/>
      <c r="D37" s="22"/>
      <c r="E37" s="23"/>
      <c r="F37" s="78"/>
      <c r="G37" s="78"/>
      <c r="H37" s="19"/>
    </row>
    <row r="38" spans="1:8" ht="12" customHeight="1">
      <c r="A38" s="39"/>
      <c r="B38" s="40"/>
      <c r="C38" s="76"/>
      <c r="D38" s="22"/>
      <c r="E38" s="23"/>
      <c r="F38" s="78"/>
      <c r="G38" s="78"/>
      <c r="H38" s="19"/>
    </row>
    <row r="39" spans="1:8" ht="12" customHeight="1">
      <c r="A39" s="39"/>
      <c r="B39" s="40"/>
      <c r="C39" s="76"/>
      <c r="D39" s="22"/>
      <c r="E39" s="23"/>
      <c r="F39" s="78"/>
      <c r="G39" s="78"/>
      <c r="H39" s="19"/>
    </row>
    <row r="40" spans="1:8" ht="12" customHeight="1">
      <c r="A40" s="39"/>
      <c r="B40" s="40"/>
      <c r="C40" s="76"/>
      <c r="D40" s="22"/>
      <c r="E40" s="23"/>
      <c r="F40" s="78"/>
      <c r="G40" s="78"/>
      <c r="H40" s="19"/>
    </row>
    <row r="41" spans="1:8" ht="12" customHeight="1">
      <c r="A41" s="39"/>
      <c r="B41" s="40"/>
      <c r="C41" s="76"/>
      <c r="D41" s="22"/>
      <c r="E41" s="23"/>
      <c r="F41" s="78"/>
      <c r="G41" s="78"/>
      <c r="H41" s="19"/>
    </row>
    <row r="42" spans="1:8" ht="12" customHeight="1">
      <c r="A42" s="39"/>
      <c r="B42" s="40"/>
      <c r="C42" s="76"/>
      <c r="D42" s="22"/>
      <c r="E42" s="23"/>
      <c r="F42" s="78"/>
      <c r="G42" s="78"/>
      <c r="H42" s="19"/>
    </row>
    <row r="43" spans="1:8" ht="12" customHeight="1">
      <c r="A43" s="39"/>
      <c r="B43" s="40"/>
      <c r="C43" s="76"/>
      <c r="D43" s="22"/>
      <c r="E43" s="23"/>
      <c r="F43" s="78"/>
      <c r="G43" s="78"/>
      <c r="H43" s="19"/>
    </row>
    <row r="44" spans="1:8" ht="12" customHeight="1">
      <c r="A44" s="39"/>
      <c r="B44" s="40"/>
      <c r="C44" s="76"/>
      <c r="D44" s="22"/>
      <c r="E44" s="23"/>
      <c r="F44" s="78"/>
      <c r="G44" s="78"/>
      <c r="H44" s="19"/>
    </row>
    <row r="45" spans="1:8" ht="12" customHeight="1">
      <c r="A45" s="39"/>
      <c r="B45" s="40"/>
      <c r="C45" s="76"/>
      <c r="D45" s="22"/>
      <c r="E45" s="23"/>
      <c r="F45" s="78"/>
      <c r="G45" s="78"/>
      <c r="H45" s="19"/>
    </row>
    <row r="46" spans="1:8" ht="12" customHeight="1">
      <c r="A46" s="39"/>
      <c r="B46" s="40"/>
      <c r="C46" s="76"/>
      <c r="D46" s="22"/>
      <c r="E46" s="23"/>
      <c r="F46" s="78"/>
      <c r="G46" s="78"/>
      <c r="H46" s="19"/>
    </row>
    <row r="47" spans="1:8" ht="12" customHeight="1">
      <c r="A47" s="39"/>
      <c r="B47" s="40"/>
      <c r="C47" s="76"/>
      <c r="D47" s="22"/>
      <c r="E47" s="23"/>
      <c r="F47" s="78"/>
      <c r="G47" s="78"/>
      <c r="H47" s="19"/>
    </row>
    <row r="48" spans="1:8" ht="12" customHeight="1">
      <c r="A48" s="39"/>
      <c r="B48" s="40"/>
      <c r="C48" s="76"/>
      <c r="D48" s="22"/>
      <c r="E48" s="23"/>
      <c r="F48" s="78"/>
      <c r="G48" s="78"/>
      <c r="H48" s="19"/>
    </row>
    <row r="49" spans="1:8" ht="12" customHeight="1">
      <c r="A49" s="39"/>
      <c r="B49" s="40"/>
      <c r="C49" s="76"/>
      <c r="D49" s="22"/>
      <c r="E49" s="23"/>
      <c r="F49" s="78"/>
      <c r="G49" s="78"/>
      <c r="H49" s="19"/>
    </row>
    <row r="50" spans="1:8" ht="12" customHeight="1">
      <c r="A50" s="39"/>
      <c r="B50" s="40"/>
      <c r="C50" s="76"/>
      <c r="D50" s="22"/>
      <c r="E50" s="23"/>
      <c r="F50" s="78"/>
      <c r="G50" s="78"/>
      <c r="H50" s="19"/>
    </row>
    <row r="51" spans="1:8" ht="12" customHeight="1">
      <c r="A51" s="39"/>
      <c r="B51" s="40"/>
      <c r="C51" s="76"/>
      <c r="D51" s="22"/>
      <c r="E51" s="23"/>
      <c r="F51" s="78"/>
      <c r="G51" s="78"/>
      <c r="H51" s="19"/>
    </row>
    <row r="52" spans="1:8" ht="12" customHeight="1">
      <c r="A52" s="39"/>
      <c r="B52" s="40"/>
      <c r="C52" s="76"/>
      <c r="D52" s="22"/>
      <c r="E52" s="23"/>
      <c r="F52" s="78"/>
      <c r="G52" s="78"/>
      <c r="H52" s="19"/>
    </row>
    <row r="53" spans="1:8" ht="12" customHeight="1">
      <c r="A53" s="39"/>
      <c r="B53" s="40"/>
      <c r="C53" s="76"/>
      <c r="D53" s="22"/>
      <c r="E53" s="23"/>
      <c r="F53" s="78"/>
      <c r="G53" s="78"/>
      <c r="H53" s="19"/>
    </row>
    <row r="54" spans="1:8" ht="12" customHeight="1">
      <c r="A54" s="39"/>
      <c r="B54" s="40"/>
      <c r="C54" s="76"/>
      <c r="D54" s="22"/>
      <c r="E54" s="23"/>
      <c r="F54" s="78"/>
      <c r="G54" s="78"/>
      <c r="H54" s="19"/>
    </row>
    <row r="55" spans="1:8" ht="12" customHeight="1">
      <c r="A55" s="39"/>
      <c r="B55" s="40"/>
      <c r="C55" s="76"/>
      <c r="D55" s="22"/>
      <c r="E55" s="23"/>
      <c r="F55" s="78"/>
      <c r="G55" s="78"/>
      <c r="H55" s="19"/>
    </row>
    <row r="56" spans="1:8" ht="12" customHeight="1">
      <c r="A56" s="39"/>
      <c r="B56" s="40"/>
      <c r="C56" s="76"/>
      <c r="D56" s="22"/>
      <c r="E56" s="23"/>
      <c r="F56" s="78"/>
      <c r="G56" s="78"/>
      <c r="H56" s="19"/>
    </row>
    <row r="57" spans="1:8" ht="12" customHeight="1">
      <c r="A57" s="39"/>
      <c r="B57" s="40"/>
      <c r="C57" s="76"/>
      <c r="D57" s="22"/>
      <c r="E57" s="23"/>
      <c r="F57" s="78"/>
      <c r="G57" s="78"/>
      <c r="H57" s="19"/>
    </row>
    <row r="58" spans="1:8" ht="12" customHeight="1">
      <c r="A58" s="39"/>
      <c r="B58" s="40"/>
      <c r="C58" s="76"/>
      <c r="D58" s="22"/>
      <c r="E58" s="23"/>
      <c r="F58" s="78"/>
      <c r="G58" s="78"/>
      <c r="H58" s="19"/>
    </row>
    <row r="59" spans="1:8" ht="12" customHeight="1">
      <c r="A59" s="39"/>
      <c r="B59" s="40"/>
      <c r="C59" s="76"/>
      <c r="D59" s="22"/>
      <c r="E59" s="23"/>
      <c r="F59" s="78"/>
      <c r="G59" s="78"/>
      <c r="H59" s="19"/>
    </row>
    <row r="60" spans="1:8" ht="12" customHeight="1">
      <c r="A60" s="39"/>
      <c r="B60" s="40"/>
      <c r="C60" s="76"/>
      <c r="D60" s="22"/>
      <c r="E60" s="23"/>
      <c r="F60" s="78"/>
      <c r="G60" s="78"/>
      <c r="H60" s="19"/>
    </row>
    <row r="61" spans="1:8" ht="12" customHeight="1">
      <c r="A61" s="39"/>
      <c r="B61" s="40"/>
      <c r="C61" s="76"/>
      <c r="D61" s="22"/>
      <c r="E61" s="23"/>
      <c r="F61" s="78"/>
      <c r="G61" s="78"/>
      <c r="H61" s="19"/>
    </row>
    <row r="62" spans="1:8" ht="12" customHeight="1">
      <c r="A62" s="39"/>
      <c r="B62" s="40"/>
      <c r="C62" s="76"/>
      <c r="D62" s="22"/>
      <c r="E62" s="23"/>
      <c r="F62" s="78"/>
      <c r="G62" s="78"/>
      <c r="H62" s="19"/>
    </row>
    <row r="63" spans="1:8" ht="12" customHeight="1">
      <c r="A63" s="39"/>
      <c r="B63" s="40"/>
      <c r="C63" s="76"/>
      <c r="D63" s="22"/>
      <c r="E63" s="23"/>
      <c r="F63" s="78"/>
      <c r="G63" s="78"/>
      <c r="H63" s="19"/>
    </row>
    <row r="64" spans="1:8" ht="12" customHeight="1">
      <c r="A64" s="39"/>
      <c r="B64" s="40"/>
      <c r="C64" s="76"/>
      <c r="D64" s="22"/>
      <c r="E64" s="23"/>
      <c r="F64" s="78"/>
      <c r="G64" s="78"/>
      <c r="H64" s="19"/>
    </row>
    <row r="65" spans="1:8" ht="12" customHeight="1">
      <c r="A65" s="39"/>
      <c r="B65" s="40"/>
      <c r="C65" s="76"/>
      <c r="D65" s="22"/>
      <c r="E65" s="23"/>
      <c r="F65" s="78"/>
      <c r="G65" s="78"/>
      <c r="H65" s="19">
        <f>IF(OR(AND(F65="Prov",G65="Sum"),(G65="PC Sum")),". . . . . . . . .00",IF(ISERR(F65*G65),"",IF(F65*G65=0,"",ROUND(F65*G65,2))))</f>
      </c>
    </row>
    <row r="66" spans="1:8" ht="12" customHeight="1">
      <c r="A66" s="39"/>
      <c r="B66" s="40"/>
      <c r="C66" s="76"/>
      <c r="D66" s="22"/>
      <c r="E66" s="23"/>
      <c r="F66" s="78"/>
      <c r="G66" s="78"/>
      <c r="H66" s="19">
        <f>IF(OR(AND(F66="Prov",G66="Sum"),(G66="PC Sum")),". . . . . . . . .00",IF(ISERR(F66*G66),"",IF(F66*G66=0,"",ROUND(F66*G66,2))))</f>
      </c>
    </row>
    <row r="67" spans="1:8" ht="12" customHeight="1">
      <c r="A67" s="156"/>
      <c r="B67" s="157"/>
      <c r="C67" s="91"/>
      <c r="D67" s="44"/>
      <c r="E67" s="45"/>
      <c r="F67" s="135"/>
      <c r="G67" s="135"/>
      <c r="H67" s="19">
        <f>IF(OR(AND(F67="Prov",G67="Sum"),(G67="PC Sum")),". . . . . . . . .00",IF(ISERR(F67*G67),"",IF(F67*G67=0,"",ROUND(F67*G67,2))))</f>
      </c>
    </row>
    <row r="68" spans="1:8" ht="12" customHeight="1">
      <c r="A68" s="150"/>
      <c r="B68" s="151"/>
      <c r="C68" s="152"/>
      <c r="D68" s="17"/>
      <c r="E68" s="8"/>
      <c r="F68" s="116"/>
      <c r="G68" s="117"/>
      <c r="H68" s="105"/>
    </row>
    <row r="69" spans="1:8" ht="12" customHeight="1">
      <c r="A69" s="11" t="s">
        <v>253</v>
      </c>
      <c r="B69" s="719" t="s">
        <v>21</v>
      </c>
      <c r="C69" s="720"/>
      <c r="D69" s="720"/>
      <c r="E69" s="720"/>
      <c r="F69" s="720"/>
      <c r="G69" s="721"/>
      <c r="H69" s="118">
        <f>SUM(H17:H68)</f>
        <v>0</v>
      </c>
    </row>
    <row r="70" spans="1:8" ht="12" customHeight="1">
      <c r="A70" s="41"/>
      <c r="B70" s="42"/>
      <c r="C70" s="43"/>
      <c r="D70" s="43"/>
      <c r="E70" s="52"/>
      <c r="F70" s="119"/>
      <c r="G70" s="120"/>
      <c r="H70" s="108"/>
    </row>
    <row r="71" spans="6:7" ht="12" customHeight="1">
      <c r="F71" s="103"/>
      <c r="G71" s="103"/>
    </row>
    <row r="72" spans="4:5" ht="12" customHeight="1">
      <c r="D72" s="377"/>
      <c r="E72" s="3" t="s">
        <v>419</v>
      </c>
    </row>
    <row r="75" spans="2:4" ht="12" customHeight="1">
      <c r="B75" s="136"/>
      <c r="C75" s="136"/>
      <c r="D75" s="137"/>
    </row>
    <row r="121" ht="12" customHeight="1">
      <c r="H121" s="158">
        <f>IF(SUM(H80:H120)=0,"",SUM(H80:H120))</f>
      </c>
    </row>
    <row r="186" ht="12" customHeight="1">
      <c r="H186" s="158">
        <f>IF(SUM(H132:H185)=0,"",SUM(H132:H185))</f>
      </c>
    </row>
    <row r="3348" ht="12" customHeight="1">
      <c r="C3348" s="2" t="s">
        <v>102</v>
      </c>
    </row>
    <row r="3355" ht="12" customHeight="1">
      <c r="B3355" s="2" t="s">
        <v>103</v>
      </c>
    </row>
    <row r="3533" ht="12" customHeight="1">
      <c r="B3533" s="2" t="s">
        <v>104</v>
      </c>
    </row>
    <row r="3557" ht="12" customHeight="1">
      <c r="C3557" s="2" t="s">
        <v>102</v>
      </c>
    </row>
    <row r="3819" ht="12" customHeight="1">
      <c r="B3819" s="2" t="s">
        <v>190</v>
      </c>
    </row>
  </sheetData>
  <sheetProtection/>
  <mergeCells count="3">
    <mergeCell ref="A1:H1"/>
    <mergeCell ref="A2:H2"/>
    <mergeCell ref="B69:G69"/>
  </mergeCells>
  <printOptions horizontalCentered="1" verticalCentered="1"/>
  <pageMargins left="0.5905" right="0.36302083333333335" top="0.7086" bottom="0.6748" header="0.3937" footer="0.6748"/>
  <pageSetup firstPageNumber="97" useFirstPageNumber="1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19"/>
  <sheetViews>
    <sheetView view="pageBreakPreview" zoomScale="85" zoomScaleSheetLayoutView="85" workbookViewId="0" topLeftCell="A16">
      <selection activeCell="F16" sqref="F16"/>
    </sheetView>
  </sheetViews>
  <sheetFormatPr defaultColWidth="11.10546875" defaultRowHeight="12" customHeight="1"/>
  <cols>
    <col min="1" max="1" width="7.77734375" style="2" customWidth="1"/>
    <col min="2" max="3" width="3.77734375" style="2" customWidth="1"/>
    <col min="4" max="4" width="30.3359375" style="2" customWidth="1"/>
    <col min="5" max="5" width="6.77734375" style="3" customWidth="1"/>
    <col min="6" max="7" width="8.77734375" style="5" customWidth="1"/>
    <col min="8" max="8" width="15.77734375" style="158" customWidth="1"/>
    <col min="9" max="16384" width="11.10546875" style="86" customWidth="1"/>
  </cols>
  <sheetData>
    <row r="1" spans="1:8" s="2" customFormat="1" ht="17.25" customHeight="1">
      <c r="A1" s="681" t="str">
        <f>+'5700'!A1:H1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+'5700'!A2:H2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645" t="str">
        <f>+'5700'!A3</f>
        <v>CONSTRUCTION OF ACCESS AND INTERNAL ROADS AT GA –MOTSHEMI VILLAGE</v>
      </c>
      <c r="B3" s="645"/>
      <c r="C3" s="645"/>
      <c r="D3" s="645"/>
      <c r="E3" s="645"/>
      <c r="F3" s="645"/>
      <c r="G3" s="645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539</v>
      </c>
    </row>
    <row r="5" spans="1:8" ht="12" customHeight="1">
      <c r="A5" s="92"/>
      <c r="B5" s="93"/>
      <c r="C5" s="94"/>
      <c r="D5" s="95"/>
      <c r="E5" s="92"/>
      <c r="F5" s="104"/>
      <c r="G5" s="104"/>
      <c r="H5" s="105"/>
    </row>
    <row r="6" spans="1:8" ht="12" customHeight="1">
      <c r="A6" s="11" t="s">
        <v>22</v>
      </c>
      <c r="B6" s="12" t="s">
        <v>1</v>
      </c>
      <c r="C6" s="13"/>
      <c r="D6" s="87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77"/>
      <c r="E7" s="11"/>
      <c r="F7" s="106"/>
      <c r="G7" s="106"/>
      <c r="H7" s="80"/>
    </row>
    <row r="8" spans="1:8" ht="12" customHeight="1">
      <c r="A8" s="97"/>
      <c r="B8" s="98"/>
      <c r="C8" s="99"/>
      <c r="D8" s="100"/>
      <c r="E8" s="97"/>
      <c r="F8" s="107"/>
      <c r="G8" s="107"/>
      <c r="H8" s="108"/>
    </row>
    <row r="9" spans="1:8" ht="12" customHeight="1">
      <c r="A9" s="15"/>
      <c r="B9" s="16"/>
      <c r="C9" s="17"/>
      <c r="D9" s="18"/>
      <c r="E9" s="6"/>
      <c r="F9" s="109"/>
      <c r="G9" s="109"/>
      <c r="H9" s="19">
        <f>IF(OR(AND(F9="Prov",G9="Sum"),(G9="PC Sum")),". . . . . . . . .00",IF(ISERR(F9*G9),"",IF(F9*G9=0,"",ROUND(F9*G9,2))))</f>
      </c>
    </row>
    <row r="10" spans="1:8" ht="12" customHeight="1">
      <c r="A10" s="89">
        <v>7300</v>
      </c>
      <c r="B10" s="552" t="s">
        <v>540</v>
      </c>
      <c r="C10" s="21"/>
      <c r="D10" s="69"/>
      <c r="E10" s="23"/>
      <c r="F10" s="140"/>
      <c r="G10" s="78"/>
      <c r="H10" s="19">
        <f>IF(OR(AND(F10="Prov",G10="Sum"),(G10="PC Sum")),". . . . . . . . .00",IF(ISERR(F10*G10),"",IF(F10*G10=0,"",ROUND(F10*G10,2))))</f>
      </c>
    </row>
    <row r="11" spans="1:8" ht="12" customHeight="1">
      <c r="A11" s="26"/>
      <c r="B11" s="20"/>
      <c r="C11" s="21"/>
      <c r="D11" s="69"/>
      <c r="E11" s="23"/>
      <c r="F11" s="140"/>
      <c r="G11" s="78"/>
      <c r="H11" s="19">
        <f>IF(OR(AND(F11="Prov",G11="Sum"),(G11="PC Sum")),". . . . . . . . .00",IF(ISERR(F11*G11),"",IF(F11*G11=0,"",ROUND(F11*G11,2))))</f>
      </c>
    </row>
    <row r="12" spans="1:8" ht="12" customHeight="1">
      <c r="A12" s="23" t="s">
        <v>46</v>
      </c>
      <c r="B12" s="27"/>
      <c r="C12" s="21"/>
      <c r="D12" s="22"/>
      <c r="E12" s="23"/>
      <c r="F12" s="140"/>
      <c r="G12" s="78"/>
      <c r="H12" s="19">
        <f>IF(OR(AND(F12="Prov",G12="Sum"),(G12="PC Sum")),". . . . . . . . .00",IF(ISERR(F12*G12),"",IF(F12*G12=0,"",ROUND(F12*G12,2))))</f>
      </c>
    </row>
    <row r="13" spans="1:8" ht="12" customHeight="1">
      <c r="A13" s="608" t="s">
        <v>541</v>
      </c>
      <c r="B13" s="514" t="s">
        <v>542</v>
      </c>
      <c r="C13" s="519"/>
      <c r="D13" s="517"/>
      <c r="E13" s="23"/>
      <c r="F13" s="140"/>
      <c r="G13" s="78"/>
      <c r="H13" s="19"/>
    </row>
    <row r="14" spans="1:12" ht="12" customHeight="1">
      <c r="A14" s="522"/>
      <c r="B14" s="514"/>
      <c r="C14" s="519"/>
      <c r="D14" s="517"/>
      <c r="E14" s="141"/>
      <c r="F14" s="140"/>
      <c r="G14" s="140"/>
      <c r="H14" s="587"/>
      <c r="L14" s="86">
        <f>90000/235</f>
        <v>382.97872340425533</v>
      </c>
    </row>
    <row r="15" spans="1:8" ht="12" customHeight="1">
      <c r="A15" s="522"/>
      <c r="B15" s="515" t="s">
        <v>16</v>
      </c>
      <c r="C15" s="516" t="s">
        <v>558</v>
      </c>
      <c r="D15" s="517"/>
      <c r="E15" s="23" t="s">
        <v>36</v>
      </c>
      <c r="F15" s="652">
        <v>27217</v>
      </c>
      <c r="G15" s="140"/>
      <c r="H15" s="587"/>
    </row>
    <row r="16" spans="1:8" ht="12" customHeight="1">
      <c r="A16" s="522"/>
      <c r="B16" s="515"/>
      <c r="C16" s="519"/>
      <c r="D16" s="517"/>
      <c r="E16" s="141"/>
      <c r="F16" s="140"/>
      <c r="G16" s="613"/>
      <c r="H16" s="587"/>
    </row>
    <row r="17" spans="1:8" ht="12" customHeight="1">
      <c r="A17" s="522"/>
      <c r="B17" s="515" t="s">
        <v>559</v>
      </c>
      <c r="C17" s="516" t="s">
        <v>560</v>
      </c>
      <c r="D17" s="517"/>
      <c r="E17" s="23" t="s">
        <v>72</v>
      </c>
      <c r="F17" s="140">
        <v>6</v>
      </c>
      <c r="G17" s="613"/>
      <c r="H17" s="587"/>
    </row>
    <row r="18" spans="1:8" ht="12" customHeight="1">
      <c r="A18" s="608"/>
      <c r="B18" s="514"/>
      <c r="C18" s="516"/>
      <c r="D18" s="517"/>
      <c r="E18" s="141"/>
      <c r="F18" s="140"/>
      <c r="G18" s="613"/>
      <c r="H18" s="587"/>
    </row>
    <row r="19" spans="1:8" ht="12" customHeight="1">
      <c r="A19" s="608" t="s">
        <v>543</v>
      </c>
      <c r="B19" s="514" t="s">
        <v>544</v>
      </c>
      <c r="C19" s="516"/>
      <c r="D19" s="517"/>
      <c r="E19" s="141"/>
      <c r="F19" s="140"/>
      <c r="G19" s="613"/>
      <c r="H19" s="587"/>
    </row>
    <row r="20" spans="1:8" ht="12" customHeight="1">
      <c r="A20" s="522"/>
      <c r="B20" s="514" t="s">
        <v>545</v>
      </c>
      <c r="C20" s="516"/>
      <c r="D20" s="517"/>
      <c r="E20" s="23"/>
      <c r="F20" s="140"/>
      <c r="G20" s="613"/>
      <c r="H20" s="587"/>
    </row>
    <row r="21" spans="1:8" ht="12" customHeight="1">
      <c r="A21" s="522"/>
      <c r="B21" s="515"/>
      <c r="C21" s="519"/>
      <c r="D21" s="517"/>
      <c r="E21" s="23"/>
      <c r="F21" s="140"/>
      <c r="G21" s="613"/>
      <c r="H21" s="587"/>
    </row>
    <row r="22" spans="1:11" ht="12" customHeight="1">
      <c r="A22" s="522"/>
      <c r="B22" s="515" t="s">
        <v>15</v>
      </c>
      <c r="C22" s="516" t="s">
        <v>546</v>
      </c>
      <c r="D22" s="517"/>
      <c r="E22" s="647" t="s">
        <v>547</v>
      </c>
      <c r="F22" s="652">
        <v>1</v>
      </c>
      <c r="G22" s="613">
        <v>100000</v>
      </c>
      <c r="H22" s="587">
        <f>G22*F22</f>
        <v>100000</v>
      </c>
      <c r="K22" s="86">
        <f>1500*6</f>
        <v>9000</v>
      </c>
    </row>
    <row r="23" spans="1:8" ht="12" customHeight="1">
      <c r="A23" s="518"/>
      <c r="B23" s="515"/>
      <c r="C23" s="519"/>
      <c r="D23" s="517"/>
      <c r="E23" s="23"/>
      <c r="F23" s="140"/>
      <c r="G23" s="613"/>
      <c r="H23" s="587"/>
    </row>
    <row r="24" spans="1:8" ht="12" customHeight="1">
      <c r="A24" s="522"/>
      <c r="B24" s="515" t="s">
        <v>16</v>
      </c>
      <c r="C24" s="516" t="s">
        <v>548</v>
      </c>
      <c r="D24" s="517"/>
      <c r="E24" s="23"/>
      <c r="F24" s="143"/>
      <c r="G24" s="613"/>
      <c r="H24" s="587"/>
    </row>
    <row r="25" spans="1:8" ht="12" customHeight="1">
      <c r="A25" s="522"/>
      <c r="B25" s="515"/>
      <c r="C25" s="516" t="s">
        <v>549</v>
      </c>
      <c r="D25" s="517"/>
      <c r="E25" s="648" t="s">
        <v>14</v>
      </c>
      <c r="F25" s="653"/>
      <c r="G25" s="613">
        <f>H22</f>
        <v>100000</v>
      </c>
      <c r="H25" s="587"/>
    </row>
    <row r="26" spans="1:8" ht="12" customHeight="1">
      <c r="A26" s="522"/>
      <c r="B26" s="515"/>
      <c r="C26" s="516"/>
      <c r="D26" s="517"/>
      <c r="E26" s="648"/>
      <c r="F26" s="649"/>
      <c r="G26" s="71"/>
      <c r="H26" s="19"/>
    </row>
    <row r="27" spans="1:13" ht="12" customHeight="1">
      <c r="A27" s="39"/>
      <c r="B27" s="40"/>
      <c r="C27" s="76"/>
      <c r="D27" s="22"/>
      <c r="E27" s="23"/>
      <c r="F27" s="78"/>
      <c r="G27" s="78"/>
      <c r="H27" s="19"/>
      <c r="M27" s="86">
        <f>M29-90000</f>
        <v>6396000</v>
      </c>
    </row>
    <row r="28" spans="1:8" ht="12" customHeight="1">
      <c r="A28" s="608"/>
      <c r="B28" s="514"/>
      <c r="C28" s="516"/>
      <c r="D28" s="517"/>
      <c r="E28" s="141"/>
      <c r="F28" s="78"/>
      <c r="G28" s="71"/>
      <c r="H28" s="142"/>
    </row>
    <row r="29" spans="1:13" ht="12" customHeight="1">
      <c r="A29" s="522"/>
      <c r="B29" s="514"/>
      <c r="C29" s="516"/>
      <c r="D29" s="517"/>
      <c r="E29" s="23"/>
      <c r="F29" s="78"/>
      <c r="G29" s="71"/>
      <c r="H29" s="142"/>
      <c r="M29" s="86">
        <v>6486000</v>
      </c>
    </row>
    <row r="30" spans="1:8" ht="12" customHeight="1">
      <c r="A30" s="522"/>
      <c r="B30" s="515"/>
      <c r="C30" s="519"/>
      <c r="D30" s="517"/>
      <c r="E30" s="23"/>
      <c r="F30" s="78"/>
      <c r="G30" s="71"/>
      <c r="H30" s="19"/>
    </row>
    <row r="31" spans="1:8" ht="12" customHeight="1">
      <c r="A31" s="522"/>
      <c r="B31" s="515"/>
      <c r="C31" s="516"/>
      <c r="D31" s="517"/>
      <c r="E31" s="647"/>
      <c r="F31" s="646"/>
      <c r="G31" s="71"/>
      <c r="H31" s="19"/>
    </row>
    <row r="32" spans="1:8" ht="12" customHeight="1">
      <c r="A32" s="518"/>
      <c r="B32" s="515"/>
      <c r="C32" s="519"/>
      <c r="D32" s="517"/>
      <c r="E32" s="23"/>
      <c r="F32" s="140"/>
      <c r="G32" s="71"/>
      <c r="H32" s="19"/>
    </row>
    <row r="33" spans="1:8" ht="12" customHeight="1">
      <c r="A33" s="522"/>
      <c r="B33" s="515"/>
      <c r="C33" s="516"/>
      <c r="D33" s="517"/>
      <c r="E33" s="23"/>
      <c r="F33" s="143"/>
      <c r="G33" s="71"/>
      <c r="H33" s="19"/>
    </row>
    <row r="34" spans="1:8" ht="12" customHeight="1">
      <c r="A34" s="522"/>
      <c r="B34" s="515"/>
      <c r="C34" s="516"/>
      <c r="D34" s="517"/>
      <c r="E34" s="648"/>
      <c r="F34" s="649"/>
      <c r="G34" s="71"/>
      <c r="H34" s="19"/>
    </row>
    <row r="35" spans="1:8" ht="12" customHeight="1">
      <c r="A35" s="39"/>
      <c r="B35" s="40"/>
      <c r="C35" s="76"/>
      <c r="D35" s="22"/>
      <c r="E35" s="23"/>
      <c r="F35" s="78"/>
      <c r="G35" s="78"/>
      <c r="H35" s="19"/>
    </row>
    <row r="36" spans="1:8" ht="12" customHeight="1">
      <c r="A36" s="39"/>
      <c r="B36" s="40"/>
      <c r="C36" s="76"/>
      <c r="D36" s="22"/>
      <c r="E36" s="23"/>
      <c r="F36" s="78"/>
      <c r="G36" s="78"/>
      <c r="H36" s="19"/>
    </row>
    <row r="37" spans="1:8" ht="12" customHeight="1">
      <c r="A37" s="39"/>
      <c r="B37" s="40"/>
      <c r="C37" s="76"/>
      <c r="D37" s="22"/>
      <c r="E37" s="23"/>
      <c r="F37" s="78"/>
      <c r="G37" s="78"/>
      <c r="H37" s="19"/>
    </row>
    <row r="38" spans="1:8" ht="12" customHeight="1">
      <c r="A38" s="39"/>
      <c r="B38" s="40"/>
      <c r="C38" s="76"/>
      <c r="D38" s="22"/>
      <c r="E38" s="23"/>
      <c r="F38" s="78"/>
      <c r="G38" s="78"/>
      <c r="H38" s="19"/>
    </row>
    <row r="39" spans="1:8" ht="12" customHeight="1">
      <c r="A39" s="39"/>
      <c r="B39" s="40"/>
      <c r="C39" s="76"/>
      <c r="D39" s="22"/>
      <c r="E39" s="23"/>
      <c r="F39" s="78"/>
      <c r="G39" s="78"/>
      <c r="H39" s="19"/>
    </row>
    <row r="40" spans="1:8" ht="12" customHeight="1">
      <c r="A40" s="39"/>
      <c r="B40" s="40"/>
      <c r="C40" s="76"/>
      <c r="D40" s="22"/>
      <c r="E40" s="23"/>
      <c r="F40" s="78"/>
      <c r="G40" s="78"/>
      <c r="H40" s="19"/>
    </row>
    <row r="41" spans="1:8" ht="12" customHeight="1">
      <c r="A41" s="39"/>
      <c r="B41" s="40"/>
      <c r="C41" s="76"/>
      <c r="D41" s="22"/>
      <c r="E41" s="23"/>
      <c r="F41" s="78"/>
      <c r="G41" s="78"/>
      <c r="H41" s="19"/>
    </row>
    <row r="42" spans="1:8" ht="12" customHeight="1">
      <c r="A42" s="39"/>
      <c r="B42" s="40"/>
      <c r="C42" s="76"/>
      <c r="D42" s="22"/>
      <c r="E42" s="23"/>
      <c r="F42" s="78"/>
      <c r="G42" s="78"/>
      <c r="H42" s="19"/>
    </row>
    <row r="43" spans="1:8" ht="12" customHeight="1">
      <c r="A43" s="39"/>
      <c r="B43" s="40"/>
      <c r="C43" s="76"/>
      <c r="D43" s="22"/>
      <c r="E43" s="23"/>
      <c r="F43" s="78"/>
      <c r="G43" s="78"/>
      <c r="H43" s="19"/>
    </row>
    <row r="44" spans="1:8" ht="12" customHeight="1">
      <c r="A44" s="39"/>
      <c r="B44" s="40"/>
      <c r="C44" s="76"/>
      <c r="D44" s="22"/>
      <c r="E44" s="23"/>
      <c r="F44" s="78"/>
      <c r="G44" s="78"/>
      <c r="H44" s="19"/>
    </row>
    <row r="45" spans="1:8" ht="12" customHeight="1">
      <c r="A45" s="39"/>
      <c r="B45" s="40"/>
      <c r="C45" s="76"/>
      <c r="D45" s="22"/>
      <c r="E45" s="23"/>
      <c r="F45" s="78"/>
      <c r="G45" s="78"/>
      <c r="H45" s="19"/>
    </row>
    <row r="46" spans="1:8" ht="12" customHeight="1">
      <c r="A46" s="39"/>
      <c r="B46" s="40"/>
      <c r="C46" s="76"/>
      <c r="D46" s="22"/>
      <c r="E46" s="23"/>
      <c r="F46" s="78"/>
      <c r="G46" s="78"/>
      <c r="H46" s="19"/>
    </row>
    <row r="47" spans="1:8" ht="12" customHeight="1">
      <c r="A47" s="39"/>
      <c r="B47" s="40"/>
      <c r="C47" s="76"/>
      <c r="D47" s="22"/>
      <c r="E47" s="23"/>
      <c r="F47" s="78"/>
      <c r="G47" s="78"/>
      <c r="H47" s="19"/>
    </row>
    <row r="48" spans="1:8" ht="12" customHeight="1">
      <c r="A48" s="39"/>
      <c r="B48" s="40"/>
      <c r="C48" s="76"/>
      <c r="D48" s="22"/>
      <c r="E48" s="23"/>
      <c r="F48" s="78"/>
      <c r="G48" s="78"/>
      <c r="H48" s="19"/>
    </row>
    <row r="49" spans="1:8" ht="12" customHeight="1">
      <c r="A49" s="39"/>
      <c r="B49" s="40"/>
      <c r="C49" s="76"/>
      <c r="D49" s="22"/>
      <c r="E49" s="23"/>
      <c r="F49" s="78"/>
      <c r="G49" s="78"/>
      <c r="H49" s="19"/>
    </row>
    <row r="50" spans="1:8" ht="12" customHeight="1">
      <c r="A50" s="39"/>
      <c r="B50" s="40"/>
      <c r="C50" s="76"/>
      <c r="D50" s="22"/>
      <c r="E50" s="23"/>
      <c r="F50" s="78"/>
      <c r="G50" s="78"/>
      <c r="H50" s="19"/>
    </row>
    <row r="51" spans="1:8" ht="12" customHeight="1">
      <c r="A51" s="39"/>
      <c r="B51" s="40"/>
      <c r="C51" s="76"/>
      <c r="D51" s="22"/>
      <c r="E51" s="23"/>
      <c r="F51" s="78"/>
      <c r="G51" s="78"/>
      <c r="H51" s="19"/>
    </row>
    <row r="52" spans="1:8" ht="12" customHeight="1">
      <c r="A52" s="39"/>
      <c r="B52" s="40"/>
      <c r="C52" s="76"/>
      <c r="D52" s="22"/>
      <c r="E52" s="23"/>
      <c r="F52" s="78"/>
      <c r="G52" s="78"/>
      <c r="H52" s="19"/>
    </row>
    <row r="53" spans="1:8" ht="12" customHeight="1">
      <c r="A53" s="39"/>
      <c r="B53" s="40"/>
      <c r="C53" s="76"/>
      <c r="D53" s="22"/>
      <c r="E53" s="23"/>
      <c r="F53" s="78"/>
      <c r="G53" s="78"/>
      <c r="H53" s="19"/>
    </row>
    <row r="54" spans="1:8" ht="12" customHeight="1">
      <c r="A54" s="39"/>
      <c r="B54" s="40"/>
      <c r="C54" s="76"/>
      <c r="D54" s="22"/>
      <c r="E54" s="23"/>
      <c r="F54" s="78"/>
      <c r="G54" s="78"/>
      <c r="H54" s="19"/>
    </row>
    <row r="55" spans="1:8" ht="12" customHeight="1">
      <c r="A55" s="39"/>
      <c r="B55" s="40"/>
      <c r="C55" s="76"/>
      <c r="D55" s="22"/>
      <c r="E55" s="23"/>
      <c r="F55" s="78"/>
      <c r="G55" s="78"/>
      <c r="H55" s="19"/>
    </row>
    <row r="56" spans="1:8" ht="12" customHeight="1">
      <c r="A56" s="39"/>
      <c r="B56" s="40"/>
      <c r="C56" s="76"/>
      <c r="D56" s="22"/>
      <c r="E56" s="23"/>
      <c r="F56" s="78"/>
      <c r="G56" s="78"/>
      <c r="H56" s="19"/>
    </row>
    <row r="57" spans="1:8" ht="12" customHeight="1">
      <c r="A57" s="39"/>
      <c r="B57" s="40"/>
      <c r="C57" s="76"/>
      <c r="D57" s="22"/>
      <c r="E57" s="23"/>
      <c r="F57" s="78"/>
      <c r="G57" s="78"/>
      <c r="H57" s="19"/>
    </row>
    <row r="58" spans="1:8" ht="12" customHeight="1">
      <c r="A58" s="39"/>
      <c r="B58" s="40"/>
      <c r="C58" s="76"/>
      <c r="D58" s="22"/>
      <c r="E58" s="23"/>
      <c r="F58" s="78"/>
      <c r="G58" s="78"/>
      <c r="H58" s="19"/>
    </row>
    <row r="59" spans="1:8" ht="12" customHeight="1">
      <c r="A59" s="39"/>
      <c r="B59" s="40"/>
      <c r="C59" s="76"/>
      <c r="D59" s="22"/>
      <c r="E59" s="23"/>
      <c r="F59" s="78"/>
      <c r="G59" s="78"/>
      <c r="H59" s="19"/>
    </row>
    <row r="60" spans="1:8" ht="12" customHeight="1">
      <c r="A60" s="39"/>
      <c r="B60" s="40"/>
      <c r="C60" s="76"/>
      <c r="D60" s="22"/>
      <c r="E60" s="23"/>
      <c r="F60" s="78"/>
      <c r="G60" s="78"/>
      <c r="H60" s="19"/>
    </row>
    <row r="61" spans="1:8" ht="12" customHeight="1">
      <c r="A61" s="39"/>
      <c r="B61" s="40"/>
      <c r="C61" s="76"/>
      <c r="D61" s="22"/>
      <c r="E61" s="23"/>
      <c r="F61" s="78"/>
      <c r="G61" s="78"/>
      <c r="H61" s="19"/>
    </row>
    <row r="62" spans="1:8" ht="12" customHeight="1">
      <c r="A62" s="39"/>
      <c r="B62" s="40"/>
      <c r="C62" s="76"/>
      <c r="D62" s="22"/>
      <c r="E62" s="23"/>
      <c r="F62" s="78"/>
      <c r="G62" s="78"/>
      <c r="H62" s="19"/>
    </row>
    <row r="63" spans="1:8" ht="12" customHeight="1">
      <c r="A63" s="39"/>
      <c r="B63" s="40"/>
      <c r="C63" s="76"/>
      <c r="D63" s="22"/>
      <c r="E63" s="23"/>
      <c r="F63" s="78"/>
      <c r="G63" s="78"/>
      <c r="H63" s="19"/>
    </row>
    <row r="64" spans="1:8" ht="12" customHeight="1">
      <c r="A64" s="39"/>
      <c r="B64" s="40"/>
      <c r="C64" s="76"/>
      <c r="D64" s="22"/>
      <c r="E64" s="23"/>
      <c r="F64" s="78"/>
      <c r="G64" s="78"/>
      <c r="H64" s="19"/>
    </row>
    <row r="65" spans="1:8" ht="12" customHeight="1">
      <c r="A65" s="39"/>
      <c r="B65" s="40"/>
      <c r="C65" s="76"/>
      <c r="D65" s="22"/>
      <c r="E65" s="23"/>
      <c r="F65" s="78"/>
      <c r="G65" s="78"/>
      <c r="H65" s="19">
        <f>IF(OR(AND(F65="Prov",G65="Sum"),(G65="PC Sum")),". . . . . . . . .00",IF(ISERR(F65*G65),"",IF(F65*G65=0,"",ROUND(F65*G65,2))))</f>
      </c>
    </row>
    <row r="66" spans="1:8" ht="12" customHeight="1">
      <c r="A66" s="39"/>
      <c r="B66" s="40"/>
      <c r="C66" s="76"/>
      <c r="D66" s="22"/>
      <c r="E66" s="23"/>
      <c r="F66" s="78"/>
      <c r="G66" s="78"/>
      <c r="H66" s="19">
        <f>IF(OR(AND(F66="Prov",G66="Sum"),(G66="PC Sum")),". . . . . . . . .00",IF(ISERR(F66*G66),"",IF(F66*G66=0,"",ROUND(F66*G66,2))))</f>
      </c>
    </row>
    <row r="67" spans="1:8" ht="12" customHeight="1">
      <c r="A67" s="156"/>
      <c r="B67" s="157"/>
      <c r="C67" s="91"/>
      <c r="D67" s="44"/>
      <c r="E67" s="45"/>
      <c r="F67" s="135"/>
      <c r="G67" s="135"/>
      <c r="H67" s="19">
        <f>IF(OR(AND(F67="Prov",G67="Sum"),(G67="PC Sum")),". . . . . . . . .00",IF(ISERR(F67*G67),"",IF(F67*G67=0,"",ROUND(F67*G67,2))))</f>
      </c>
    </row>
    <row r="68" spans="1:8" ht="12" customHeight="1">
      <c r="A68" s="150"/>
      <c r="B68" s="151"/>
      <c r="C68" s="152"/>
      <c r="D68" s="17"/>
      <c r="E68" s="8"/>
      <c r="F68" s="116"/>
      <c r="G68" s="117"/>
      <c r="H68" s="105"/>
    </row>
    <row r="69" spans="1:8" ht="12" customHeight="1">
      <c r="A69" s="11">
        <v>7300</v>
      </c>
      <c r="B69" s="719" t="s">
        <v>21</v>
      </c>
      <c r="C69" s="720"/>
      <c r="D69" s="720"/>
      <c r="E69" s="720"/>
      <c r="F69" s="720"/>
      <c r="G69" s="721"/>
      <c r="H69" s="118"/>
    </row>
    <row r="70" spans="1:8" ht="12" customHeight="1">
      <c r="A70" s="41"/>
      <c r="B70" s="42"/>
      <c r="C70" s="43"/>
      <c r="D70" s="43"/>
      <c r="E70" s="52"/>
      <c r="F70" s="119"/>
      <c r="G70" s="120"/>
      <c r="H70" s="108"/>
    </row>
    <row r="71" spans="6:7" ht="12" customHeight="1">
      <c r="F71" s="103"/>
      <c r="G71" s="103"/>
    </row>
    <row r="72" spans="4:5" ht="12" customHeight="1">
      <c r="D72" s="377"/>
      <c r="E72" s="3" t="s">
        <v>419</v>
      </c>
    </row>
    <row r="75" spans="2:4" ht="12" customHeight="1">
      <c r="B75" s="136"/>
      <c r="C75" s="136"/>
      <c r="D75" s="137"/>
    </row>
    <row r="121" ht="12" customHeight="1">
      <c r="H121" s="158">
        <f>IF(SUM(H80:H120)=0,"",SUM(H80:H120))</f>
      </c>
    </row>
    <row r="186" ht="12" customHeight="1">
      <c r="H186" s="158">
        <f>IF(SUM(H132:H185)=0,"",SUM(H132:H185))</f>
      </c>
    </row>
    <row r="3348" ht="12" customHeight="1">
      <c r="C3348" s="2" t="s">
        <v>102</v>
      </c>
    </row>
    <row r="3355" ht="12" customHeight="1">
      <c r="B3355" s="2" t="s">
        <v>103</v>
      </c>
    </row>
    <row r="3533" ht="12" customHeight="1">
      <c r="B3533" s="2" t="s">
        <v>104</v>
      </c>
    </row>
    <row r="3557" ht="12" customHeight="1">
      <c r="C3557" s="2" t="s">
        <v>102</v>
      </c>
    </row>
    <row r="3819" ht="12" customHeight="1">
      <c r="B3819" s="2" t="s">
        <v>190</v>
      </c>
    </row>
  </sheetData>
  <sheetProtection/>
  <mergeCells count="3">
    <mergeCell ref="A1:H1"/>
    <mergeCell ref="A2:H2"/>
    <mergeCell ref="B69:G69"/>
  </mergeCells>
  <printOptions horizontalCentered="1" verticalCentered="1"/>
  <pageMargins left="0.5905" right="0.36302083333333335" top="0.7086" bottom="0.6748" header="0.3937" footer="0.6748"/>
  <pageSetup firstPageNumber="97" useFirstPageNumber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workbookViewId="0" topLeftCell="A16">
      <selection activeCell="F43" sqref="F43"/>
    </sheetView>
  </sheetViews>
  <sheetFormatPr defaultColWidth="8.88671875" defaultRowHeight="15"/>
  <cols>
    <col min="1" max="1" width="7.10546875" style="3" customWidth="1"/>
    <col min="2" max="3" width="3.77734375" style="2" customWidth="1"/>
    <col min="4" max="4" width="24.10546875" style="2" customWidth="1"/>
    <col min="5" max="5" width="5.88671875" style="2" customWidth="1"/>
    <col min="6" max="6" width="7.6640625" style="4" customWidth="1"/>
    <col min="7" max="7" width="8.99609375" style="5" customWidth="1"/>
    <col min="8" max="8" width="14.3359375" style="55" customWidth="1"/>
  </cols>
  <sheetData>
    <row r="1" spans="1:8" ht="15">
      <c r="A1" s="681" t="str">
        <f>+'1200'!A1:H1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>
      <c r="A2" s="681" t="str">
        <f>+'1200'!A2:H2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>
      <c r="A3" s="641" t="str">
        <f>+'1200'!A3</f>
        <v>CONSTRUCTION OF ACCESS AND INTERNAL ROADS AT GA –MOTSHEMI VILLAGE</v>
      </c>
      <c r="B3" s="347"/>
      <c r="C3" s="347"/>
      <c r="D3" s="347"/>
      <c r="E3" s="347"/>
      <c r="F3" s="347"/>
      <c r="G3" s="347"/>
      <c r="H3" s="348"/>
    </row>
    <row r="4" spans="1:8" ht="15">
      <c r="A4" s="1"/>
      <c r="B4" s="1"/>
      <c r="C4" s="1"/>
      <c r="D4" s="1"/>
      <c r="E4" s="1"/>
      <c r="F4" s="1"/>
      <c r="G4" s="1"/>
      <c r="H4" s="343" t="s">
        <v>340</v>
      </c>
    </row>
    <row r="5" spans="1:8" ht="15">
      <c r="A5" s="6"/>
      <c r="B5" s="274"/>
      <c r="C5" s="275"/>
      <c r="D5" s="276"/>
      <c r="E5" s="277"/>
      <c r="F5" s="325"/>
      <c r="G5" s="278"/>
      <c r="H5" s="278"/>
    </row>
    <row r="6" spans="1:8" ht="15">
      <c r="A6" s="11" t="s">
        <v>22</v>
      </c>
      <c r="B6" s="279" t="s">
        <v>1</v>
      </c>
      <c r="C6" s="280"/>
      <c r="D6" s="326"/>
      <c r="E6" s="281" t="s">
        <v>2</v>
      </c>
      <c r="F6" s="327" t="s">
        <v>3</v>
      </c>
      <c r="G6" s="282" t="s">
        <v>4</v>
      </c>
      <c r="H6" s="283" t="s">
        <v>5</v>
      </c>
    </row>
    <row r="7" spans="1:8" ht="15">
      <c r="A7" s="11" t="s">
        <v>23</v>
      </c>
      <c r="B7" s="284"/>
      <c r="C7" s="285"/>
      <c r="D7" s="286"/>
      <c r="E7" s="287"/>
      <c r="F7" s="319"/>
      <c r="G7" s="288"/>
      <c r="H7" s="288"/>
    </row>
    <row r="8" spans="1:8" ht="15">
      <c r="A8" s="45"/>
      <c r="B8" s="289"/>
      <c r="C8" s="290"/>
      <c r="D8" s="291"/>
      <c r="E8" s="292"/>
      <c r="F8" s="328"/>
      <c r="G8" s="293"/>
      <c r="H8" s="293"/>
    </row>
    <row r="9" spans="1:8" ht="15">
      <c r="A9" s="6"/>
      <c r="B9" s="294"/>
      <c r="C9" s="295"/>
      <c r="D9" s="296"/>
      <c r="E9" s="277"/>
      <c r="F9" s="329"/>
      <c r="G9" s="278"/>
      <c r="H9" s="306">
        <f aca="true" t="shared" si="0" ref="H9:H25">IF(OR(AND(F9="Prov",G9="Sum"),(G9="PC Sum")),". . . . . . . . .00",IF(ISERR(F9*G9),"",IF(F9*G9=0,"",ROUND(F9*G9,2))))</f>
      </c>
    </row>
    <row r="10" spans="1:8" ht="15">
      <c r="A10" s="23"/>
      <c r="B10" s="300"/>
      <c r="C10" s="299"/>
      <c r="D10" s="301"/>
      <c r="E10" s="287"/>
      <c r="F10" s="330"/>
      <c r="G10" s="288"/>
      <c r="H10" s="297">
        <f t="shared" si="0"/>
      </c>
    </row>
    <row r="11" spans="1:8" ht="15">
      <c r="A11" s="11">
        <v>1300</v>
      </c>
      <c r="B11" s="298" t="s">
        <v>24</v>
      </c>
      <c r="C11" s="299"/>
      <c r="D11" s="301"/>
      <c r="E11" s="287"/>
      <c r="F11" s="330"/>
      <c r="G11" s="288"/>
      <c r="H11" s="297">
        <f t="shared" si="0"/>
      </c>
    </row>
    <row r="12" spans="1:8" ht="15">
      <c r="A12" s="23"/>
      <c r="B12" s="298" t="s">
        <v>25</v>
      </c>
      <c r="C12" s="299"/>
      <c r="D12" s="301"/>
      <c r="E12" s="287"/>
      <c r="F12" s="319"/>
      <c r="G12" s="288"/>
      <c r="H12" s="297">
        <f t="shared" si="0"/>
      </c>
    </row>
    <row r="13" spans="1:8" ht="15">
      <c r="A13" s="23"/>
      <c r="B13" s="300"/>
      <c r="C13" s="299"/>
      <c r="D13" s="301"/>
      <c r="E13" s="287"/>
      <c r="F13" s="319"/>
      <c r="G13" s="288"/>
      <c r="H13" s="297">
        <f t="shared" si="0"/>
      </c>
    </row>
    <row r="14" spans="1:8" ht="15">
      <c r="A14" s="23"/>
      <c r="B14" s="300"/>
      <c r="C14" s="299"/>
      <c r="D14" s="286"/>
      <c r="E14" s="287"/>
      <c r="F14" s="319"/>
      <c r="G14" s="288"/>
      <c r="H14" s="297">
        <f t="shared" si="0"/>
      </c>
    </row>
    <row r="15" spans="1:8" ht="15">
      <c r="A15" s="23"/>
      <c r="B15" s="300"/>
      <c r="C15" s="299"/>
      <c r="D15" s="286"/>
      <c r="E15" s="287"/>
      <c r="F15" s="319"/>
      <c r="G15" s="288"/>
      <c r="H15" s="297">
        <f t="shared" si="0"/>
      </c>
    </row>
    <row r="16" spans="1:8" ht="15">
      <c r="A16" s="23">
        <v>13.01</v>
      </c>
      <c r="B16" s="300" t="s">
        <v>26</v>
      </c>
      <c r="C16" s="299"/>
      <c r="D16" s="301"/>
      <c r="E16" s="287"/>
      <c r="F16" s="319"/>
      <c r="G16" s="288"/>
      <c r="H16" s="297">
        <f t="shared" si="0"/>
      </c>
    </row>
    <row r="17" spans="1:8" ht="15">
      <c r="A17" s="23"/>
      <c r="B17" s="300"/>
      <c r="C17" s="299"/>
      <c r="D17" s="301"/>
      <c r="E17" s="287"/>
      <c r="F17" s="319"/>
      <c r="G17" s="288"/>
      <c r="H17" s="297">
        <f t="shared" si="0"/>
      </c>
    </row>
    <row r="18" spans="1:8" ht="15">
      <c r="A18" s="23"/>
      <c r="B18" s="300" t="s">
        <v>15</v>
      </c>
      <c r="C18" s="299" t="s">
        <v>27</v>
      </c>
      <c r="D18" s="301"/>
      <c r="E18" s="287" t="s">
        <v>8</v>
      </c>
      <c r="F18" s="319" t="s">
        <v>28</v>
      </c>
      <c r="G18" s="288" t="s">
        <v>29</v>
      </c>
      <c r="H18" s="297"/>
    </row>
    <row r="19" spans="1:8" ht="15">
      <c r="A19" s="23"/>
      <c r="B19" s="300"/>
      <c r="C19" s="299"/>
      <c r="D19" s="301"/>
      <c r="E19" s="287"/>
      <c r="F19" s="319"/>
      <c r="G19" s="288"/>
      <c r="H19" s="297">
        <f t="shared" si="0"/>
      </c>
    </row>
    <row r="20" spans="1:10" ht="15">
      <c r="A20" s="23"/>
      <c r="B20" s="300" t="s">
        <v>16</v>
      </c>
      <c r="C20" s="299" t="s">
        <v>30</v>
      </c>
      <c r="D20" s="301"/>
      <c r="E20" s="287" t="s">
        <v>8</v>
      </c>
      <c r="F20" s="319" t="s">
        <v>31</v>
      </c>
      <c r="G20" s="288" t="s">
        <v>29</v>
      </c>
      <c r="H20" s="297"/>
      <c r="J20">
        <f>H20/3</f>
        <v>0</v>
      </c>
    </row>
    <row r="21" spans="1:8" ht="15">
      <c r="A21" s="23"/>
      <c r="B21" s="300"/>
      <c r="C21" s="299"/>
      <c r="D21" s="301"/>
      <c r="E21" s="287"/>
      <c r="F21" s="319"/>
      <c r="G21" s="288"/>
      <c r="H21" s="297">
        <f t="shared" si="0"/>
      </c>
    </row>
    <row r="22" spans="1:8" ht="15">
      <c r="A22" s="62"/>
      <c r="B22" s="300" t="s">
        <v>17</v>
      </c>
      <c r="C22" s="299" t="s">
        <v>32</v>
      </c>
      <c r="D22" s="301"/>
      <c r="E22" s="287" t="s">
        <v>33</v>
      </c>
      <c r="F22" s="331">
        <v>10</v>
      </c>
      <c r="G22" s="332"/>
      <c r="H22" s="297"/>
    </row>
    <row r="23" spans="1:8" ht="15">
      <c r="A23" s="62"/>
      <c r="B23" s="300"/>
      <c r="C23" s="299"/>
      <c r="D23" s="301" t="s">
        <v>34</v>
      </c>
      <c r="E23" s="287"/>
      <c r="F23" s="319"/>
      <c r="G23" s="288"/>
      <c r="H23" s="297">
        <f t="shared" si="0"/>
      </c>
    </row>
    <row r="24" spans="1:8" ht="15">
      <c r="A24" s="62"/>
      <c r="B24" s="333"/>
      <c r="C24" s="299"/>
      <c r="D24" s="301"/>
      <c r="E24" s="287"/>
      <c r="F24" s="319"/>
      <c r="G24" s="288"/>
      <c r="H24" s="297">
        <f t="shared" si="0"/>
      </c>
    </row>
    <row r="25" spans="1:8" ht="15">
      <c r="A25" s="62"/>
      <c r="B25" s="300"/>
      <c r="C25" s="299"/>
      <c r="D25" s="301"/>
      <c r="E25" s="287"/>
      <c r="F25" s="319"/>
      <c r="G25" s="288"/>
      <c r="H25" s="297">
        <f t="shared" si="0"/>
      </c>
    </row>
    <row r="26" spans="1:8" ht="15">
      <c r="A26" s="62"/>
      <c r="B26" s="300"/>
      <c r="C26" s="299"/>
      <c r="D26" s="301"/>
      <c r="E26" s="287"/>
      <c r="F26" s="319"/>
      <c r="G26" s="288"/>
      <c r="H26" s="297">
        <f>IF(OR(AND(F26="Prov",G26="Sum"),(G26="PC Sum")),". . . . . . . . .00",IF(ISERR(F26*G26),"",IF(F26*G26=0,"",ROUND(F26*G26,2))))</f>
      </c>
    </row>
    <row r="27" spans="1:8" ht="15">
      <c r="A27" s="62"/>
      <c r="B27" s="300"/>
      <c r="C27" s="299"/>
      <c r="D27" s="301"/>
      <c r="E27" s="287"/>
      <c r="F27" s="319"/>
      <c r="G27" s="288"/>
      <c r="H27" s="297">
        <f>IF(OR(AND(F27="Prov",G27="Sum"),(G27="PC Sum")),". . . . . . . . .00",IF(ISERR(F27*G27),"",IF(F27*G27=0,"",ROUND(F27*G27,2))))</f>
      </c>
    </row>
    <row r="28" spans="1:8" ht="15">
      <c r="A28" s="62"/>
      <c r="B28" s="300"/>
      <c r="C28" s="299"/>
      <c r="D28" s="301"/>
      <c r="E28" s="287"/>
      <c r="F28" s="319"/>
      <c r="G28" s="288"/>
      <c r="H28" s="297"/>
    </row>
    <row r="29" spans="1:8" ht="15">
      <c r="A29" s="63"/>
      <c r="B29" s="300"/>
      <c r="C29" s="299"/>
      <c r="D29" s="301"/>
      <c r="E29" s="287"/>
      <c r="F29" s="319"/>
      <c r="G29" s="288"/>
      <c r="H29" s="297"/>
    </row>
    <row r="30" spans="1:8" ht="15">
      <c r="A30" s="63"/>
      <c r="B30" s="300"/>
      <c r="C30" s="299"/>
      <c r="D30" s="301"/>
      <c r="E30" s="287"/>
      <c r="F30" s="319"/>
      <c r="G30" s="288"/>
      <c r="H30" s="297"/>
    </row>
    <row r="31" spans="1:8" ht="15">
      <c r="A31" s="63"/>
      <c r="B31" s="300"/>
      <c r="C31" s="299"/>
      <c r="D31" s="301"/>
      <c r="E31" s="287"/>
      <c r="F31" s="319"/>
      <c r="G31" s="288"/>
      <c r="H31" s="297"/>
    </row>
    <row r="32" spans="1:8" ht="15">
      <c r="A32" s="63"/>
      <c r="B32" s="300"/>
      <c r="C32" s="299"/>
      <c r="D32" s="301"/>
      <c r="E32" s="287"/>
      <c r="F32" s="319"/>
      <c r="G32" s="288"/>
      <c r="H32" s="297"/>
    </row>
    <row r="33" spans="1:8" ht="15">
      <c r="A33" s="63"/>
      <c r="B33" s="300"/>
      <c r="C33" s="299"/>
      <c r="D33" s="301"/>
      <c r="E33" s="287"/>
      <c r="F33" s="319"/>
      <c r="G33" s="288"/>
      <c r="H33" s="297"/>
    </row>
    <row r="34" spans="1:8" ht="15">
      <c r="A34" s="63"/>
      <c r="B34" s="300"/>
      <c r="C34" s="299"/>
      <c r="D34" s="301"/>
      <c r="E34" s="287"/>
      <c r="F34" s="319"/>
      <c r="G34" s="288"/>
      <c r="H34" s="297"/>
    </row>
    <row r="35" spans="1:8" ht="15">
      <c r="A35" s="63"/>
      <c r="B35" s="300"/>
      <c r="C35" s="299"/>
      <c r="D35" s="301"/>
      <c r="E35" s="287"/>
      <c r="F35" s="319"/>
      <c r="G35" s="288"/>
      <c r="H35" s="297"/>
    </row>
    <row r="36" spans="1:8" ht="15">
      <c r="A36" s="63"/>
      <c r="B36" s="300"/>
      <c r="C36" s="299"/>
      <c r="D36" s="301"/>
      <c r="E36" s="287"/>
      <c r="F36" s="319"/>
      <c r="G36" s="288"/>
      <c r="H36" s="297"/>
    </row>
    <row r="37" spans="1:8" ht="15">
      <c r="A37" s="63"/>
      <c r="B37" s="300"/>
      <c r="C37" s="299"/>
      <c r="D37" s="301"/>
      <c r="E37" s="287"/>
      <c r="F37" s="319"/>
      <c r="G37" s="288"/>
      <c r="H37" s="297"/>
    </row>
    <row r="38" spans="1:8" ht="15">
      <c r="A38" s="62"/>
      <c r="B38" s="300"/>
      <c r="C38" s="299"/>
      <c r="D38" s="301"/>
      <c r="E38" s="287"/>
      <c r="F38" s="319"/>
      <c r="G38" s="288"/>
      <c r="H38" s="297"/>
    </row>
    <row r="39" spans="1:8" ht="15">
      <c r="A39" s="62"/>
      <c r="B39" s="300"/>
      <c r="C39" s="299"/>
      <c r="D39" s="301"/>
      <c r="E39" s="287"/>
      <c r="F39" s="319"/>
      <c r="G39" s="288"/>
      <c r="H39" s="297"/>
    </row>
    <row r="40" spans="1:8" ht="15">
      <c r="A40" s="62"/>
      <c r="B40" s="300"/>
      <c r="C40" s="299"/>
      <c r="D40" s="301"/>
      <c r="E40" s="287"/>
      <c r="F40" s="319"/>
      <c r="G40" s="288"/>
      <c r="H40" s="297"/>
    </row>
    <row r="41" spans="1:8" ht="15">
      <c r="A41" s="62"/>
      <c r="B41" s="300"/>
      <c r="C41" s="299"/>
      <c r="D41" s="301"/>
      <c r="E41" s="287"/>
      <c r="F41" s="319"/>
      <c r="G41" s="288"/>
      <c r="H41" s="297"/>
    </row>
    <row r="42" spans="1:8" ht="15">
      <c r="A42" s="62"/>
      <c r="B42" s="300"/>
      <c r="C42" s="299"/>
      <c r="D42" s="301"/>
      <c r="E42" s="287"/>
      <c r="F42" s="319"/>
      <c r="G42" s="288"/>
      <c r="H42" s="297"/>
    </row>
    <row r="43" spans="1:8" ht="15">
      <c r="A43" s="62"/>
      <c r="B43" s="300"/>
      <c r="C43" s="299"/>
      <c r="D43" s="301"/>
      <c r="E43" s="287"/>
      <c r="F43" s="319"/>
      <c r="G43" s="288"/>
      <c r="H43" s="297"/>
    </row>
    <row r="44" spans="1:8" ht="15">
      <c r="A44" s="62"/>
      <c r="B44" s="300"/>
      <c r="C44" s="299"/>
      <c r="D44" s="301"/>
      <c r="E44" s="287"/>
      <c r="F44" s="319"/>
      <c r="G44" s="288"/>
      <c r="H44" s="297"/>
    </row>
    <row r="45" spans="1:8" ht="15">
      <c r="A45" s="62"/>
      <c r="B45" s="300"/>
      <c r="C45" s="299"/>
      <c r="D45" s="301"/>
      <c r="E45" s="287"/>
      <c r="F45" s="319"/>
      <c r="G45" s="288"/>
      <c r="H45" s="297"/>
    </row>
    <row r="46" spans="1:8" ht="15">
      <c r="A46" s="62"/>
      <c r="B46" s="300"/>
      <c r="C46" s="299"/>
      <c r="D46" s="301"/>
      <c r="E46" s="287"/>
      <c r="F46" s="319"/>
      <c r="G46" s="288"/>
      <c r="H46" s="320"/>
    </row>
    <row r="47" spans="1:8" ht="15">
      <c r="A47" s="66"/>
      <c r="B47" s="294"/>
      <c r="C47" s="295"/>
      <c r="D47" s="295"/>
      <c r="E47" s="275"/>
      <c r="F47" s="334"/>
      <c r="G47" s="305"/>
      <c r="H47" s="306"/>
    </row>
    <row r="48" spans="1:9" ht="15">
      <c r="A48" s="11" t="s">
        <v>35</v>
      </c>
      <c r="B48" s="682" t="s">
        <v>21</v>
      </c>
      <c r="C48" s="683"/>
      <c r="D48" s="683"/>
      <c r="E48" s="683"/>
      <c r="F48" s="683"/>
      <c r="G48" s="684"/>
      <c r="H48" s="307"/>
      <c r="I48" s="479" t="e">
        <f>H48/SUMMARY!E87</f>
        <v>#DIV/0!</v>
      </c>
    </row>
    <row r="49" spans="1:8" ht="15">
      <c r="A49" s="67"/>
      <c r="B49" s="308"/>
      <c r="C49" s="309"/>
      <c r="D49" s="309"/>
      <c r="E49" s="290"/>
      <c r="F49" s="335"/>
      <c r="G49" s="311"/>
      <c r="H49" s="320"/>
    </row>
    <row r="50" ht="15">
      <c r="E50" s="3"/>
    </row>
    <row r="51" ht="15">
      <c r="E51" s="3"/>
    </row>
    <row r="52" ht="15">
      <c r="G52" s="3"/>
    </row>
    <row r="53" ht="15">
      <c r="G53" s="3"/>
    </row>
    <row r="54" ht="15">
      <c r="G54" s="3"/>
    </row>
    <row r="55" ht="15">
      <c r="G55" s="3"/>
    </row>
    <row r="56" ht="15">
      <c r="G56" s="3"/>
    </row>
    <row r="57" ht="15">
      <c r="G57" s="3"/>
    </row>
    <row r="58" ht="15">
      <c r="G58" s="3"/>
    </row>
    <row r="59" ht="15">
      <c r="G59" s="3"/>
    </row>
    <row r="60" ht="15">
      <c r="G60" s="3"/>
    </row>
  </sheetData>
  <sheetProtection/>
  <mergeCells count="3">
    <mergeCell ref="A1:H1"/>
    <mergeCell ref="A2:H2"/>
    <mergeCell ref="B48:G48"/>
  </mergeCells>
  <printOptions/>
  <pageMargins left="0.7" right="0.7" top="0.75" bottom="0.75" header="0.3" footer="0.3"/>
  <pageSetup horizontalDpi="600" verticalDpi="600" orientation="portrait" paperSize="9" scale="89" r:id="rId1"/>
  <headerFooter>
    <oddFooter>&amp;C&amp;10C2.2.3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18"/>
  <sheetViews>
    <sheetView view="pageBreakPreview" zoomScale="85" zoomScaleSheetLayoutView="85" workbookViewId="0" topLeftCell="A7">
      <selection activeCell="J61" sqref="J61"/>
    </sheetView>
  </sheetViews>
  <sheetFormatPr defaultColWidth="11.10546875" defaultRowHeight="12" customHeight="1"/>
  <cols>
    <col min="1" max="1" width="7.77734375" style="2" customWidth="1"/>
    <col min="2" max="3" width="3.77734375" style="2" customWidth="1"/>
    <col min="4" max="4" width="26.77734375" style="2" customWidth="1"/>
    <col min="5" max="5" width="7.6640625" style="3" customWidth="1"/>
    <col min="6" max="6" width="9.4453125" style="5" customWidth="1"/>
    <col min="7" max="7" width="8.77734375" style="5" customWidth="1"/>
    <col min="8" max="8" width="16.4453125" style="158" customWidth="1"/>
    <col min="9" max="9" width="10.21484375" style="86" customWidth="1"/>
    <col min="10" max="16384" width="11.10546875" style="86" customWidth="1"/>
  </cols>
  <sheetData>
    <row r="1" spans="1:8" s="2" customFormat="1" ht="17.25" customHeight="1">
      <c r="A1" s="681" t="str">
        <f>+'5900'!A1:H1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+'5900'!A2:H2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346" t="str">
        <f>+'5900'!A3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354</v>
      </c>
    </row>
    <row r="5" spans="1:8" ht="12" customHeight="1">
      <c r="A5" s="92"/>
      <c r="B5" s="93"/>
      <c r="C5" s="94"/>
      <c r="D5" s="95"/>
      <c r="E5" s="92"/>
      <c r="F5" s="104"/>
      <c r="G5" s="104"/>
      <c r="H5" s="105"/>
    </row>
    <row r="6" spans="1:8" ht="12" customHeight="1">
      <c r="A6" s="11" t="s">
        <v>22</v>
      </c>
      <c r="B6" s="12" t="s">
        <v>1</v>
      </c>
      <c r="C6" s="13"/>
      <c r="D6" s="87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77"/>
      <c r="E7" s="11"/>
      <c r="F7" s="106"/>
      <c r="G7" s="106"/>
      <c r="H7" s="80"/>
    </row>
    <row r="8" spans="1:8" ht="12" customHeight="1">
      <c r="A8" s="97"/>
      <c r="B8" s="98"/>
      <c r="C8" s="99"/>
      <c r="D8" s="100"/>
      <c r="E8" s="97"/>
      <c r="F8" s="107"/>
      <c r="G8" s="107"/>
      <c r="H8" s="108"/>
    </row>
    <row r="9" spans="1:8" ht="12" customHeight="1">
      <c r="A9" s="15"/>
      <c r="B9" s="16"/>
      <c r="C9" s="17"/>
      <c r="D9" s="18"/>
      <c r="E9" s="6"/>
      <c r="F9" s="109"/>
      <c r="G9" s="109"/>
      <c r="H9" s="19">
        <f>IF(OR(AND(F9="Prov",G9="Sum"),(G9="PC Sum")),". . . . . . . . .00",IF(ISERR(F9*G9),"",IF(F9*G9=0,"",ROUND(F9*G9,2))))</f>
      </c>
    </row>
    <row r="10" spans="1:8" ht="12" customHeight="1">
      <c r="A10" s="11">
        <v>8100</v>
      </c>
      <c r="B10" s="20" t="s">
        <v>254</v>
      </c>
      <c r="C10" s="21"/>
      <c r="D10" s="22"/>
      <c r="E10" s="23"/>
      <c r="F10" s="78"/>
      <c r="G10" s="78"/>
      <c r="H10" s="19">
        <f>IF(OR(AND(F10="Prov",G10="Sum"),(G10="PC Sum")),". . . . . . . . .00",IF(ISERR(F10*G10),"",IF(F10*G10=0,"",ROUND(F10*G10,2))))</f>
      </c>
    </row>
    <row r="11" spans="1:8" ht="12" customHeight="1">
      <c r="A11" s="26"/>
      <c r="B11" s="27"/>
      <c r="C11" s="21"/>
      <c r="D11" s="22"/>
      <c r="E11" s="23"/>
      <c r="F11" s="78"/>
      <c r="G11" s="78"/>
      <c r="H11" s="32">
        <f>IF(OR(AND(F11="Prov",G11="Sum"),(G11="PC Sum")),". . . . . . . . .00",IF(ISERR(F11*G11),"",IF(F11*G11=0,"",ROUND(F11*G11,2))))</f>
      </c>
    </row>
    <row r="12" spans="1:8" ht="12" customHeight="1">
      <c r="A12" s="38" t="s">
        <v>255</v>
      </c>
      <c r="B12" s="27" t="s">
        <v>256</v>
      </c>
      <c r="C12" s="21"/>
      <c r="D12" s="22"/>
      <c r="E12" s="23"/>
      <c r="F12" s="78"/>
      <c r="G12" s="78"/>
      <c r="H12" s="32">
        <f>IF(OR(AND(F12="Prov",G12="Sum"),(G12="PC Sum")),". . . . . . . . .00",IF(ISERR(F12*G12),"",IF(F12*G12=0,"",ROUND(F12*G12,2))))</f>
      </c>
    </row>
    <row r="13" spans="1:8" ht="12" customHeight="1">
      <c r="A13" s="23"/>
      <c r="B13" s="27"/>
      <c r="C13" s="21"/>
      <c r="D13" s="22"/>
      <c r="E13" s="23"/>
      <c r="F13" s="78"/>
      <c r="G13" s="78"/>
      <c r="H13" s="28">
        <f>IF(OR(AND(F13="Prov",G13="Sum"),(G13="PC Sum")),". . . . . . . . .00",IF(ISERR(F13*G13),"",IF(F13*G13=0,"",ROUND(F13*G13,2))))</f>
      </c>
    </row>
    <row r="14" spans="1:8" ht="12" customHeight="1">
      <c r="A14" s="23"/>
      <c r="B14" s="27" t="s">
        <v>15</v>
      </c>
      <c r="C14" s="21" t="s">
        <v>257</v>
      </c>
      <c r="D14" s="22"/>
      <c r="E14" s="23" t="s">
        <v>8</v>
      </c>
      <c r="F14" s="78" t="s">
        <v>43</v>
      </c>
      <c r="G14" s="78" t="s">
        <v>258</v>
      </c>
      <c r="H14" s="84">
        <v>177800</v>
      </c>
    </row>
    <row r="15" spans="1:8" ht="12" customHeight="1">
      <c r="A15" s="23"/>
      <c r="B15" s="27"/>
      <c r="C15" s="21"/>
      <c r="D15" s="22"/>
      <c r="E15" s="23"/>
      <c r="F15" s="78"/>
      <c r="G15" s="78"/>
      <c r="H15" s="32">
        <f>IF(OR(AND(F15="Prov",G15="Sum"),(G15="PC Sum")),". . . . . . . . .00",IF(ISERR(F15*G15),"",IF(F15*G15=0,"",ROUND(F15*G15,2))))</f>
      </c>
    </row>
    <row r="16" spans="1:8" ht="12" customHeight="1">
      <c r="A16" s="23"/>
      <c r="B16" s="27" t="s">
        <v>16</v>
      </c>
      <c r="C16" s="21" t="s">
        <v>259</v>
      </c>
      <c r="D16" s="22"/>
      <c r="E16" s="23" t="s">
        <v>14</v>
      </c>
      <c r="F16" s="165">
        <f>+H14</f>
        <v>177800</v>
      </c>
      <c r="G16" s="31"/>
      <c r="H16" s="32"/>
    </row>
    <row r="17" spans="1:8" ht="12" customHeight="1">
      <c r="A17" s="23"/>
      <c r="B17" s="27"/>
      <c r="C17" s="21"/>
      <c r="D17" s="88"/>
      <c r="E17" s="23"/>
      <c r="F17" s="70"/>
      <c r="G17" s="71"/>
      <c r="H17" s="32">
        <f>IF(OR(AND(F17="Prov",G17="Sum"),(G17="PC Sum")),". . . . . . . . .00",IF(ISERR(F17*G17),"",IF(F17*G17=0,"",ROUND(F17*G17,2))))</f>
      </c>
    </row>
    <row r="18" spans="1:8" ht="12" customHeight="1">
      <c r="A18" s="23"/>
      <c r="B18" s="27"/>
      <c r="C18" s="21"/>
      <c r="D18" s="22"/>
      <c r="E18" s="23"/>
      <c r="F18" s="78"/>
      <c r="G18" s="78"/>
      <c r="H18" s="32">
        <f>IF(OR(AND(F18="Prov",G18="Sum"),(G18="PC Sum")),". . . . . . . . .00",IF(ISERR(F18*G18),"",IF(F18*G18=0,"",ROUND(F18*G18,2))))</f>
      </c>
    </row>
    <row r="19" spans="1:8" ht="12" customHeight="1">
      <c r="A19" s="38"/>
      <c r="B19" s="40"/>
      <c r="C19" s="76"/>
      <c r="D19" s="22"/>
      <c r="E19" s="23"/>
      <c r="F19" s="78"/>
      <c r="G19" s="78"/>
      <c r="H19" s="32"/>
    </row>
    <row r="20" spans="1:8" ht="12" customHeight="1">
      <c r="A20" s="23"/>
      <c r="B20" s="40"/>
      <c r="C20" s="76"/>
      <c r="D20" s="22"/>
      <c r="E20" s="23"/>
      <c r="F20" s="78"/>
      <c r="G20" s="78"/>
      <c r="H20" s="28"/>
    </row>
    <row r="21" spans="1:8" ht="12" customHeight="1">
      <c r="A21" s="23"/>
      <c r="B21" s="27"/>
      <c r="C21" s="21"/>
      <c r="D21" s="22"/>
      <c r="E21" s="23"/>
      <c r="F21" s="78"/>
      <c r="G21" s="78"/>
      <c r="H21" s="166"/>
    </row>
    <row r="22" spans="1:8" ht="12" customHeight="1">
      <c r="A22" s="23"/>
      <c r="B22" s="27"/>
      <c r="C22" s="21"/>
      <c r="D22" s="22"/>
      <c r="E22" s="23"/>
      <c r="F22" s="78"/>
      <c r="G22" s="78"/>
      <c r="H22" s="19"/>
    </row>
    <row r="23" spans="1:8" ht="12" customHeight="1">
      <c r="A23" s="23"/>
      <c r="B23" s="27"/>
      <c r="C23" s="21"/>
      <c r="D23" s="22"/>
      <c r="E23" s="23"/>
      <c r="F23" s="167"/>
      <c r="G23" s="31"/>
      <c r="H23" s="19"/>
    </row>
    <row r="24" spans="1:8" ht="12" customHeight="1">
      <c r="A24" s="23"/>
      <c r="B24" s="40"/>
      <c r="C24" s="76"/>
      <c r="D24" s="22"/>
      <c r="E24" s="23"/>
      <c r="F24" s="168"/>
      <c r="G24" s="31"/>
      <c r="H24" s="19"/>
    </row>
    <row r="25" spans="1:8" ht="12" customHeight="1">
      <c r="A25" s="23"/>
      <c r="B25" s="40"/>
      <c r="C25" s="76"/>
      <c r="D25" s="22"/>
      <c r="E25" s="23"/>
      <c r="F25" s="78"/>
      <c r="G25" s="78"/>
      <c r="H25" s="19"/>
    </row>
    <row r="26" spans="1:8" ht="12" customHeight="1">
      <c r="A26" s="23"/>
      <c r="B26" s="40"/>
      <c r="C26" s="76"/>
      <c r="D26" s="22"/>
      <c r="E26" s="23"/>
      <c r="F26" s="78"/>
      <c r="G26" s="78"/>
      <c r="H26" s="19">
        <f aca="true" t="shared" si="0" ref="H26:H62">IF(OR(AND(F26="Prov",G26="Sum"),(G26="PC Sum")),". . . . . . . . .00",IF(ISERR(F26*G26),"",IF(F26*G26=0,"",ROUND(F26*G26,2))))</f>
      </c>
    </row>
    <row r="27" spans="1:8" ht="12" customHeight="1">
      <c r="A27" s="23"/>
      <c r="B27" s="27"/>
      <c r="C27" s="21"/>
      <c r="D27" s="22"/>
      <c r="E27" s="23"/>
      <c r="F27" s="78"/>
      <c r="G27" s="78"/>
      <c r="H27" s="19">
        <f t="shared" si="0"/>
      </c>
    </row>
    <row r="28" spans="1:8" ht="12" customHeight="1">
      <c r="A28" s="23"/>
      <c r="B28" s="27"/>
      <c r="C28" s="21"/>
      <c r="D28" s="22"/>
      <c r="E28" s="23"/>
      <c r="F28" s="70"/>
      <c r="G28" s="71"/>
      <c r="H28" s="19">
        <f t="shared" si="0"/>
      </c>
    </row>
    <row r="29" spans="1:8" ht="12" customHeight="1">
      <c r="A29" s="23"/>
      <c r="B29" s="40"/>
      <c r="C29" s="21"/>
      <c r="D29" s="22"/>
      <c r="E29" s="23"/>
      <c r="F29" s="70"/>
      <c r="G29" s="71"/>
      <c r="H29" s="19">
        <f t="shared" si="0"/>
      </c>
    </row>
    <row r="30" spans="1:8" ht="12" customHeight="1">
      <c r="A30" s="39"/>
      <c r="B30" s="27"/>
      <c r="C30" s="21"/>
      <c r="D30" s="22"/>
      <c r="E30" s="23"/>
      <c r="F30" s="70"/>
      <c r="G30" s="71"/>
      <c r="H30" s="19">
        <f t="shared" si="0"/>
      </c>
    </row>
    <row r="31" spans="1:8" ht="12" customHeight="1">
      <c r="A31" s="39"/>
      <c r="B31" s="40"/>
      <c r="C31" s="76"/>
      <c r="D31" s="22"/>
      <c r="E31" s="23"/>
      <c r="F31" s="78"/>
      <c r="G31" s="78"/>
      <c r="H31" s="19">
        <f t="shared" si="0"/>
      </c>
    </row>
    <row r="32" spans="1:8" ht="12" customHeight="1">
      <c r="A32" s="39"/>
      <c r="B32" s="40"/>
      <c r="C32" s="76"/>
      <c r="D32" s="22"/>
      <c r="E32" s="23"/>
      <c r="F32" s="78"/>
      <c r="G32" s="78"/>
      <c r="H32" s="19">
        <f t="shared" si="0"/>
      </c>
    </row>
    <row r="33" spans="1:8" ht="12" customHeight="1">
      <c r="A33" s="39"/>
      <c r="B33" s="40"/>
      <c r="C33" s="76"/>
      <c r="D33" s="22"/>
      <c r="E33" s="23"/>
      <c r="F33" s="78"/>
      <c r="G33" s="78"/>
      <c r="H33" s="19">
        <f t="shared" si="0"/>
      </c>
    </row>
    <row r="34" spans="1:8" ht="12" customHeight="1">
      <c r="A34" s="39"/>
      <c r="B34" s="40"/>
      <c r="C34" s="76"/>
      <c r="D34" s="22"/>
      <c r="E34" s="23"/>
      <c r="F34" s="78"/>
      <c r="G34" s="78"/>
      <c r="H34" s="19">
        <f t="shared" si="0"/>
      </c>
    </row>
    <row r="35" spans="1:8" ht="12" customHeight="1">
      <c r="A35" s="39"/>
      <c r="B35" s="40"/>
      <c r="C35" s="76"/>
      <c r="D35" s="22"/>
      <c r="E35" s="23"/>
      <c r="F35" s="78"/>
      <c r="G35" s="78"/>
      <c r="H35" s="19">
        <f t="shared" si="0"/>
      </c>
    </row>
    <row r="36" spans="1:8" ht="12" customHeight="1">
      <c r="A36" s="39"/>
      <c r="B36" s="40"/>
      <c r="C36" s="76"/>
      <c r="D36" s="22"/>
      <c r="E36" s="23"/>
      <c r="F36" s="78"/>
      <c r="G36" s="78"/>
      <c r="H36" s="19">
        <f t="shared" si="0"/>
      </c>
    </row>
    <row r="37" spans="1:8" ht="12" customHeight="1">
      <c r="A37" s="39"/>
      <c r="B37" s="40"/>
      <c r="C37" s="76"/>
      <c r="D37" s="22"/>
      <c r="E37" s="23"/>
      <c r="F37" s="78"/>
      <c r="G37" s="78"/>
      <c r="H37" s="19">
        <f t="shared" si="0"/>
      </c>
    </row>
    <row r="38" spans="1:8" ht="12" customHeight="1">
      <c r="A38" s="39"/>
      <c r="B38" s="40"/>
      <c r="C38" s="76"/>
      <c r="D38" s="22"/>
      <c r="E38" s="23"/>
      <c r="F38" s="78"/>
      <c r="G38" s="78"/>
      <c r="H38" s="19">
        <f t="shared" si="0"/>
      </c>
    </row>
    <row r="39" spans="1:8" ht="12" customHeight="1">
      <c r="A39" s="39"/>
      <c r="B39" s="40"/>
      <c r="C39" s="76"/>
      <c r="D39" s="22"/>
      <c r="E39" s="23"/>
      <c r="F39" s="78"/>
      <c r="G39" s="78"/>
      <c r="H39" s="19">
        <f t="shared" si="0"/>
      </c>
    </row>
    <row r="40" spans="1:8" ht="12" customHeight="1">
      <c r="A40" s="39"/>
      <c r="B40" s="40"/>
      <c r="C40" s="76"/>
      <c r="D40" s="22"/>
      <c r="E40" s="23"/>
      <c r="F40" s="78"/>
      <c r="G40" s="78"/>
      <c r="H40" s="19">
        <f t="shared" si="0"/>
      </c>
    </row>
    <row r="41" spans="1:8" ht="12" customHeight="1">
      <c r="A41" s="39"/>
      <c r="B41" s="40"/>
      <c r="C41" s="76"/>
      <c r="D41" s="22"/>
      <c r="E41" s="23"/>
      <c r="F41" s="78"/>
      <c r="G41" s="78"/>
      <c r="H41" s="19">
        <f t="shared" si="0"/>
      </c>
    </row>
    <row r="42" spans="1:8" ht="12" customHeight="1">
      <c r="A42" s="39"/>
      <c r="B42" s="40"/>
      <c r="C42" s="76"/>
      <c r="D42" s="22"/>
      <c r="E42" s="23"/>
      <c r="F42" s="78"/>
      <c r="G42" s="78"/>
      <c r="H42" s="19">
        <f t="shared" si="0"/>
      </c>
    </row>
    <row r="43" spans="1:8" ht="12" customHeight="1">
      <c r="A43" s="39"/>
      <c r="B43" s="40"/>
      <c r="C43" s="76"/>
      <c r="D43" s="22"/>
      <c r="E43" s="23"/>
      <c r="F43" s="78"/>
      <c r="G43" s="78"/>
      <c r="H43" s="19">
        <f t="shared" si="0"/>
      </c>
    </row>
    <row r="44" spans="1:8" ht="12" customHeight="1">
      <c r="A44" s="39"/>
      <c r="B44" s="40"/>
      <c r="C44" s="76"/>
      <c r="D44" s="22"/>
      <c r="E44" s="23"/>
      <c r="F44" s="78"/>
      <c r="G44" s="78"/>
      <c r="H44" s="19">
        <f t="shared" si="0"/>
      </c>
    </row>
    <row r="45" spans="1:8" ht="12" customHeight="1">
      <c r="A45" s="39"/>
      <c r="B45" s="40"/>
      <c r="C45" s="76"/>
      <c r="D45" s="22"/>
      <c r="E45" s="23"/>
      <c r="F45" s="78"/>
      <c r="G45" s="78"/>
      <c r="H45" s="19">
        <f t="shared" si="0"/>
      </c>
    </row>
    <row r="46" spans="1:8" ht="12" customHeight="1">
      <c r="A46" s="39"/>
      <c r="B46" s="40"/>
      <c r="C46" s="76"/>
      <c r="D46" s="22"/>
      <c r="E46" s="23"/>
      <c r="F46" s="78"/>
      <c r="G46" s="78"/>
      <c r="H46" s="19">
        <f t="shared" si="0"/>
      </c>
    </row>
    <row r="47" spans="1:8" ht="12" customHeight="1">
      <c r="A47" s="39"/>
      <c r="B47" s="40"/>
      <c r="C47" s="76"/>
      <c r="D47" s="22"/>
      <c r="E47" s="23"/>
      <c r="F47" s="78"/>
      <c r="G47" s="78"/>
      <c r="H47" s="19">
        <f t="shared" si="0"/>
      </c>
    </row>
    <row r="48" spans="1:8" ht="12" customHeight="1">
      <c r="A48" s="39"/>
      <c r="B48" s="40"/>
      <c r="C48" s="76"/>
      <c r="D48" s="22"/>
      <c r="E48" s="23"/>
      <c r="F48" s="78"/>
      <c r="G48" s="78"/>
      <c r="H48" s="19">
        <f t="shared" si="0"/>
      </c>
    </row>
    <row r="49" spans="1:8" ht="12" customHeight="1">
      <c r="A49" s="39"/>
      <c r="B49" s="40"/>
      <c r="C49" s="76"/>
      <c r="D49" s="22"/>
      <c r="E49" s="23"/>
      <c r="F49" s="78"/>
      <c r="G49" s="78"/>
      <c r="H49" s="19">
        <f t="shared" si="0"/>
      </c>
    </row>
    <row r="50" spans="1:8" ht="12" customHeight="1">
      <c r="A50" s="39"/>
      <c r="B50" s="40"/>
      <c r="C50" s="76"/>
      <c r="D50" s="22"/>
      <c r="E50" s="23"/>
      <c r="F50" s="78"/>
      <c r="G50" s="78"/>
      <c r="H50" s="19"/>
    </row>
    <row r="51" spans="1:8" ht="12" customHeight="1">
      <c r="A51" s="39"/>
      <c r="B51" s="40"/>
      <c r="C51" s="76"/>
      <c r="D51" s="22"/>
      <c r="E51" s="23"/>
      <c r="F51" s="78"/>
      <c r="G51" s="78"/>
      <c r="H51" s="19"/>
    </row>
    <row r="52" spans="1:8" ht="12" customHeight="1">
      <c r="A52" s="39"/>
      <c r="B52" s="40"/>
      <c r="C52" s="76"/>
      <c r="D52" s="22"/>
      <c r="E52" s="23"/>
      <c r="F52" s="78"/>
      <c r="G52" s="78"/>
      <c r="H52" s="19"/>
    </row>
    <row r="53" spans="1:8" ht="12" customHeight="1">
      <c r="A53" s="39"/>
      <c r="B53" s="40"/>
      <c r="C53" s="76"/>
      <c r="D53" s="22"/>
      <c r="E53" s="23"/>
      <c r="F53" s="78"/>
      <c r="G53" s="78"/>
      <c r="H53" s="19"/>
    </row>
    <row r="54" spans="1:8" ht="12" customHeight="1">
      <c r="A54" s="39"/>
      <c r="B54" s="40"/>
      <c r="C54" s="76"/>
      <c r="D54" s="22"/>
      <c r="E54" s="23"/>
      <c r="F54" s="78"/>
      <c r="G54" s="78"/>
      <c r="H54" s="19"/>
    </row>
    <row r="55" spans="1:8" ht="12" customHeight="1">
      <c r="A55" s="39"/>
      <c r="B55" s="40"/>
      <c r="C55" s="76"/>
      <c r="D55" s="22"/>
      <c r="E55" s="23"/>
      <c r="F55" s="78"/>
      <c r="G55" s="78"/>
      <c r="H55" s="19"/>
    </row>
    <row r="56" spans="1:8" ht="12" customHeight="1">
      <c r="A56" s="39"/>
      <c r="B56" s="40"/>
      <c r="C56" s="76"/>
      <c r="D56" s="22"/>
      <c r="E56" s="23"/>
      <c r="F56" s="78"/>
      <c r="G56" s="78"/>
      <c r="H56" s="19"/>
    </row>
    <row r="57" spans="1:8" ht="12" customHeight="1">
      <c r="A57" s="39"/>
      <c r="B57" s="40"/>
      <c r="C57" s="76"/>
      <c r="D57" s="22"/>
      <c r="E57" s="23"/>
      <c r="F57" s="78"/>
      <c r="G57" s="78"/>
      <c r="H57" s="19"/>
    </row>
    <row r="58" spans="1:8" ht="12" customHeight="1">
      <c r="A58" s="39"/>
      <c r="B58" s="40"/>
      <c r="C58" s="76"/>
      <c r="D58" s="22"/>
      <c r="E58" s="23"/>
      <c r="F58" s="78"/>
      <c r="G58" s="78"/>
      <c r="H58" s="19"/>
    </row>
    <row r="59" spans="1:8" ht="12" customHeight="1">
      <c r="A59" s="39"/>
      <c r="B59" s="40"/>
      <c r="C59" s="76"/>
      <c r="D59" s="22"/>
      <c r="E59" s="23"/>
      <c r="F59" s="78"/>
      <c r="G59" s="78"/>
      <c r="H59" s="19"/>
    </row>
    <row r="60" spans="1:8" ht="12" customHeight="1">
      <c r="A60" s="39"/>
      <c r="B60" s="40"/>
      <c r="C60" s="76"/>
      <c r="D60" s="22"/>
      <c r="E60" s="23"/>
      <c r="F60" s="78"/>
      <c r="G60" s="78"/>
      <c r="H60" s="19"/>
    </row>
    <row r="61" spans="1:8" ht="12" customHeight="1">
      <c r="A61" s="39"/>
      <c r="B61" s="40"/>
      <c r="C61" s="76"/>
      <c r="D61" s="22"/>
      <c r="E61" s="23"/>
      <c r="F61" s="78"/>
      <c r="G61" s="78"/>
      <c r="H61" s="19"/>
    </row>
    <row r="62" spans="1:8" ht="12" customHeight="1">
      <c r="A62" s="39"/>
      <c r="B62" s="40"/>
      <c r="C62" s="76"/>
      <c r="D62" s="22"/>
      <c r="E62" s="23"/>
      <c r="F62" s="78"/>
      <c r="G62" s="78"/>
      <c r="H62" s="19">
        <f t="shared" si="0"/>
      </c>
    </row>
    <row r="63" spans="1:8" ht="12" customHeight="1">
      <c r="A63" s="39"/>
      <c r="B63" s="40"/>
      <c r="C63" s="76"/>
      <c r="D63" s="22"/>
      <c r="E63" s="23"/>
      <c r="F63" s="78"/>
      <c r="G63" s="78"/>
      <c r="H63" s="19">
        <f>IF(OR(AND(F63="Prov",G63="Sum"),(G63="PC Sum")),". . . . . . . . .00",IF(ISERR(F63*G63),"",IF(F63*G63=0,"",ROUND(F63*G63,2))))</f>
      </c>
    </row>
    <row r="64" spans="1:8" ht="12" customHeight="1">
      <c r="A64" s="39"/>
      <c r="B64" s="40"/>
      <c r="C64" s="76"/>
      <c r="D64" s="22"/>
      <c r="E64" s="23"/>
      <c r="F64" s="78"/>
      <c r="G64" s="78"/>
      <c r="H64" s="19">
        <f>IF(OR(AND(F64="Prov",G64="Sum"),(G64="PC Sum")),". . . . . . . . .00",IF(ISERR(F64*G64),"",IF(F64*G64=0,"",ROUND(F64*G64,2))))</f>
      </c>
    </row>
    <row r="65" spans="1:8" ht="12" customHeight="1">
      <c r="A65" s="39"/>
      <c r="B65" s="40"/>
      <c r="C65" s="76"/>
      <c r="D65" s="22"/>
      <c r="E65" s="23"/>
      <c r="F65" s="78"/>
      <c r="G65" s="78"/>
      <c r="H65" s="19">
        <f>IF(OR(AND(F65="Prov",G65="Sum"),(G65="PC Sum")),". . . . . . . . .00",IF(ISERR(F65*G65),"",IF(F65*G65=0,"",ROUND(F65*G65,2))))</f>
      </c>
    </row>
    <row r="66" spans="1:8" ht="12" customHeight="1">
      <c r="A66" s="156"/>
      <c r="B66" s="157"/>
      <c r="C66" s="91"/>
      <c r="D66" s="44"/>
      <c r="E66" s="45"/>
      <c r="F66" s="135"/>
      <c r="G66" s="135"/>
      <c r="H66" s="19">
        <f>IF(OR(AND(F66="Prov",G66="Sum"),(G66="PC Sum")),". . . . . . . . .00",IF(ISERR(F66*G66),"",IF(F66*G66=0,"",ROUND(F66*G66,2))))</f>
      </c>
    </row>
    <row r="67" spans="1:8" ht="12" customHeight="1">
      <c r="A67" s="150"/>
      <c r="B67" s="151"/>
      <c r="C67" s="152"/>
      <c r="D67" s="17"/>
      <c r="E67" s="8"/>
      <c r="F67" s="116"/>
      <c r="G67" s="117"/>
      <c r="H67" s="105"/>
    </row>
    <row r="68" spans="1:8" ht="12" customHeight="1">
      <c r="A68" s="11" t="s">
        <v>260</v>
      </c>
      <c r="B68" s="719" t="s">
        <v>21</v>
      </c>
      <c r="C68" s="720"/>
      <c r="D68" s="720"/>
      <c r="E68" s="720"/>
      <c r="F68" s="720"/>
      <c r="G68" s="721"/>
      <c r="H68" s="118"/>
    </row>
    <row r="69" spans="1:8" ht="12" customHeight="1">
      <c r="A69" s="41"/>
      <c r="B69" s="42"/>
      <c r="C69" s="43"/>
      <c r="D69" s="43"/>
      <c r="E69" s="52"/>
      <c r="F69" s="119"/>
      <c r="G69" s="120"/>
      <c r="H69" s="108"/>
    </row>
    <row r="70" spans="6:7" ht="12" customHeight="1">
      <c r="F70" s="103"/>
      <c r="G70" s="103"/>
    </row>
    <row r="71" spans="4:7" ht="18.75" customHeight="1">
      <c r="D71" s="377"/>
      <c r="E71" s="3" t="s">
        <v>420</v>
      </c>
      <c r="F71" s="103"/>
      <c r="G71" s="103"/>
    </row>
    <row r="74" spans="2:4" ht="12" customHeight="1">
      <c r="B74" s="136"/>
      <c r="C74" s="136"/>
      <c r="D74" s="137"/>
    </row>
    <row r="120" ht="12" customHeight="1">
      <c r="H120" s="158">
        <f>IF(SUM(H77:H119)=0,"",SUM(H77:H119))</f>
      </c>
    </row>
    <row r="185" ht="12" customHeight="1">
      <c r="H185" s="158">
        <f>IF(SUM(H131:H184)=0,"",SUM(H131:H184))</f>
      </c>
    </row>
    <row r="3347" ht="12" customHeight="1">
      <c r="C3347" s="2" t="s">
        <v>102</v>
      </c>
    </row>
    <row r="3354" ht="12" customHeight="1">
      <c r="B3354" s="2" t="s">
        <v>103</v>
      </c>
    </row>
    <row r="3532" ht="12" customHeight="1">
      <c r="B3532" s="2" t="s">
        <v>104</v>
      </c>
    </row>
    <row r="3556" ht="12" customHeight="1">
      <c r="C3556" s="2" t="s">
        <v>102</v>
      </c>
    </row>
    <row r="3818" ht="12" customHeight="1">
      <c r="B3818" s="2" t="s">
        <v>190</v>
      </c>
    </row>
  </sheetData>
  <sheetProtection/>
  <mergeCells count="3">
    <mergeCell ref="A1:H1"/>
    <mergeCell ref="B68:G68"/>
    <mergeCell ref="A2:H2"/>
  </mergeCells>
  <printOptions horizontalCentered="1" verticalCentered="1"/>
  <pageMargins left="0.5932291666666667" right="0.23020833333333332" top="0.7086" bottom="0.6748" header="0.3937" footer="0.6748"/>
  <pageSetup firstPageNumber="98" useFirstPageNumber="1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view="pageBreakPreview" zoomScaleSheetLayoutView="100" workbookViewId="0" topLeftCell="A1">
      <selection activeCell="H122" sqref="H122"/>
    </sheetView>
  </sheetViews>
  <sheetFormatPr defaultColWidth="7.99609375" defaultRowHeight="12" customHeight="1"/>
  <cols>
    <col min="1" max="1" width="6.77734375" style="169" customWidth="1"/>
    <col min="2" max="2" width="44.99609375" style="171" customWidth="1"/>
    <col min="3" max="3" width="19.4453125" style="169" customWidth="1"/>
    <col min="4" max="4" width="3.10546875" style="169" customWidth="1"/>
    <col min="5" max="5" width="22.6640625" style="169" customWidth="1"/>
    <col min="6" max="6" width="7.5546875" style="169" customWidth="1"/>
    <col min="7" max="7" width="13.21484375" style="169" customWidth="1"/>
    <col min="8" max="8" width="13.77734375" style="169" customWidth="1"/>
    <col min="9" max="9" width="11.10546875" style="169" customWidth="1"/>
    <col min="10" max="10" width="9.10546875" style="169" customWidth="1"/>
    <col min="11" max="241" width="7.5546875" style="169" customWidth="1"/>
    <col min="242" max="16384" width="7.99609375" style="169" customWidth="1"/>
  </cols>
  <sheetData>
    <row r="1" spans="1:5" ht="12" customHeight="1">
      <c r="A1" s="693" t="str">
        <f>+'8100'!A1:H1</f>
        <v>BLOUBERG  MUNICIPALITY</v>
      </c>
      <c r="B1" s="693"/>
      <c r="C1" s="693"/>
      <c r="D1" s="693"/>
      <c r="E1" s="693"/>
    </row>
    <row r="2" spans="1:5" ht="12" customHeight="1">
      <c r="A2" s="693" t="str">
        <f>+'8100'!A2:H2</f>
        <v>CONTRACT NO:……………………….</v>
      </c>
      <c r="B2" s="693"/>
      <c r="C2" s="693"/>
      <c r="D2" s="693"/>
      <c r="E2" s="693"/>
    </row>
    <row r="3" spans="1:5" ht="12" customHeight="1">
      <c r="A3" s="1" t="str">
        <f>+'8100'!A3</f>
        <v>CONSTRUCTION OF ACCESS AND INTERNAL ROADS AT GA –MOTSHEMI VILLAGE</v>
      </c>
      <c r="B3" s="1"/>
      <c r="C3" s="1"/>
      <c r="D3" s="1"/>
      <c r="E3" s="741"/>
    </row>
    <row r="4" spans="1:5" ht="12" customHeight="1">
      <c r="A4" s="1"/>
      <c r="B4" s="1"/>
      <c r="C4" s="1"/>
      <c r="D4" s="1"/>
      <c r="E4" s="741"/>
    </row>
    <row r="5" spans="1:5" ht="12" customHeight="1">
      <c r="A5" s="742" t="s">
        <v>434</v>
      </c>
      <c r="B5" s="742"/>
      <c r="C5" s="742"/>
      <c r="D5" s="742"/>
      <c r="E5" s="742"/>
    </row>
    <row r="6" spans="1:5" ht="12" customHeight="1">
      <c r="A6" s="170"/>
      <c r="E6" s="172"/>
    </row>
    <row r="7" spans="1:5" ht="12" customHeight="1" thickBot="1">
      <c r="A7" s="171">
        <v>1200</v>
      </c>
      <c r="B7" s="171" t="s">
        <v>261</v>
      </c>
      <c r="D7" s="173" t="s">
        <v>262</v>
      </c>
      <c r="E7" s="174"/>
    </row>
    <row r="8" spans="1:5" ht="12" customHeight="1">
      <c r="A8" s="171"/>
      <c r="D8" s="173"/>
      <c r="E8" s="175"/>
    </row>
    <row r="9" spans="1:7" ht="12" customHeight="1">
      <c r="A9" s="171">
        <v>1300</v>
      </c>
      <c r="B9" s="171" t="s">
        <v>263</v>
      </c>
      <c r="D9" s="173"/>
      <c r="E9" s="175"/>
      <c r="G9" s="177"/>
    </row>
    <row r="10" spans="1:7" ht="12" customHeight="1" thickBot="1">
      <c r="A10" s="171"/>
      <c r="B10" s="171" t="s">
        <v>264</v>
      </c>
      <c r="D10" s="173" t="s">
        <v>262</v>
      </c>
      <c r="E10" s="174"/>
      <c r="G10" s="638" t="e">
        <f>E10/E87</f>
        <v>#DIV/0!</v>
      </c>
    </row>
    <row r="11" spans="1:7" ht="12" customHeight="1">
      <c r="A11" s="171"/>
      <c r="D11" s="173"/>
      <c r="E11" s="179"/>
      <c r="G11" s="177"/>
    </row>
    <row r="12" spans="1:5" ht="12" customHeight="1">
      <c r="A12" s="171">
        <v>1400</v>
      </c>
      <c r="B12" s="299" t="s">
        <v>356</v>
      </c>
      <c r="D12" s="173"/>
      <c r="E12" s="179"/>
    </row>
    <row r="13" spans="1:5" ht="12" customHeight="1" thickBot="1">
      <c r="A13" s="171"/>
      <c r="B13" s="299" t="s">
        <v>422</v>
      </c>
      <c r="D13" s="173" t="s">
        <v>262</v>
      </c>
      <c r="E13" s="174"/>
    </row>
    <row r="14" spans="1:5" ht="12" customHeight="1">
      <c r="A14" s="171"/>
      <c r="B14" s="478"/>
      <c r="D14" s="173"/>
      <c r="E14" s="175"/>
    </row>
    <row r="15" spans="1:5" ht="12" customHeight="1" thickBot="1">
      <c r="A15" s="171">
        <v>1500</v>
      </c>
      <c r="B15" s="171" t="s">
        <v>265</v>
      </c>
      <c r="D15" s="173" t="s">
        <v>262</v>
      </c>
      <c r="E15" s="493"/>
    </row>
    <row r="16" spans="1:5" ht="12" customHeight="1">
      <c r="A16" s="171"/>
      <c r="D16" s="173"/>
      <c r="E16" s="494"/>
    </row>
    <row r="17" spans="1:5" ht="12" customHeight="1" thickBot="1">
      <c r="A17" s="171">
        <v>1700</v>
      </c>
      <c r="B17" s="171" t="s">
        <v>266</v>
      </c>
      <c r="D17" s="173" t="s">
        <v>262</v>
      </c>
      <c r="E17" s="493"/>
    </row>
    <row r="18" spans="1:7" ht="12" customHeight="1">
      <c r="A18" s="171"/>
      <c r="D18" s="173"/>
      <c r="E18" s="494"/>
      <c r="G18" s="169">
        <f>120*3.7</f>
        <v>444</v>
      </c>
    </row>
    <row r="19" spans="1:7" ht="12" customHeight="1" thickBot="1">
      <c r="A19" s="171">
        <v>1800</v>
      </c>
      <c r="B19" s="171" t="s">
        <v>267</v>
      </c>
      <c r="D19" s="173" t="s">
        <v>262</v>
      </c>
      <c r="E19" s="493" t="s">
        <v>268</v>
      </c>
      <c r="G19" s="169">
        <f>50*3.7*2</f>
        <v>370</v>
      </c>
    </row>
    <row r="20" spans="1:7" ht="12" customHeight="1">
      <c r="A20" s="171"/>
      <c r="D20" s="173"/>
      <c r="E20" s="494"/>
      <c r="G20" s="169">
        <f>7*10*2</f>
        <v>140</v>
      </c>
    </row>
    <row r="21" spans="1:8" ht="12" customHeight="1" thickBot="1">
      <c r="A21" s="171">
        <v>2100</v>
      </c>
      <c r="B21" s="171" t="s">
        <v>269</v>
      </c>
      <c r="D21" s="173" t="s">
        <v>262</v>
      </c>
      <c r="E21" s="493"/>
      <c r="H21" s="169">
        <f>10000000/1.2</f>
        <v>8333333.333333334</v>
      </c>
    </row>
    <row r="22" spans="1:7" ht="12" customHeight="1">
      <c r="A22" s="171"/>
      <c r="E22" s="494"/>
      <c r="G22" s="169">
        <f>G18+G19+G20</f>
        <v>954</v>
      </c>
    </row>
    <row r="23" spans="1:7" ht="12" customHeight="1" thickBot="1">
      <c r="A23" s="171">
        <v>2200</v>
      </c>
      <c r="B23" s="171" t="s">
        <v>270</v>
      </c>
      <c r="D23" s="173" t="s">
        <v>262</v>
      </c>
      <c r="E23" s="493"/>
      <c r="G23" s="169">
        <f>240*7.4</f>
        <v>1776</v>
      </c>
    </row>
    <row r="24" spans="1:5" ht="12" customHeight="1">
      <c r="A24" s="171"/>
      <c r="D24" s="173"/>
      <c r="E24" s="494"/>
    </row>
    <row r="25" spans="1:8" ht="12" customHeight="1">
      <c r="A25" s="171">
        <v>2300</v>
      </c>
      <c r="B25" s="171" t="s">
        <v>271</v>
      </c>
      <c r="D25" s="173"/>
      <c r="E25" s="494"/>
      <c r="H25" s="169">
        <f>10000000-H21</f>
        <v>1666666.666666666</v>
      </c>
    </row>
    <row r="26" spans="1:5" ht="12" customHeight="1" thickBot="1">
      <c r="A26" s="171"/>
      <c r="B26" s="171" t="s">
        <v>272</v>
      </c>
      <c r="D26" s="173" t="s">
        <v>262</v>
      </c>
      <c r="E26" s="493"/>
    </row>
    <row r="27" spans="1:5" ht="12" customHeight="1">
      <c r="A27" s="171"/>
      <c r="D27" s="173"/>
      <c r="E27" s="494"/>
    </row>
    <row r="28" spans="1:5" ht="12" customHeight="1" thickBot="1">
      <c r="A28" s="171">
        <v>3300</v>
      </c>
      <c r="B28" s="171" t="s">
        <v>273</v>
      </c>
      <c r="D28" s="173" t="s">
        <v>262</v>
      </c>
      <c r="E28" s="493"/>
    </row>
    <row r="29" spans="1:5" ht="12" customHeight="1">
      <c r="A29" s="171"/>
      <c r="D29" s="173"/>
      <c r="E29" s="494"/>
    </row>
    <row r="30" spans="1:5" ht="12" customHeight="1" thickBot="1">
      <c r="A30" s="171">
        <v>3400</v>
      </c>
      <c r="B30" s="171" t="s">
        <v>274</v>
      </c>
      <c r="D30" s="173" t="s">
        <v>262</v>
      </c>
      <c r="E30" s="493"/>
    </row>
    <row r="31" spans="1:5" ht="12" customHeight="1">
      <c r="A31" s="171"/>
      <c r="D31" s="173"/>
      <c r="E31" s="494"/>
    </row>
    <row r="32" spans="1:5" ht="12" customHeight="1" thickBot="1">
      <c r="A32" s="171">
        <v>3500</v>
      </c>
      <c r="B32" s="171" t="s">
        <v>275</v>
      </c>
      <c r="D32" s="173" t="s">
        <v>262</v>
      </c>
      <c r="E32" s="493"/>
    </row>
    <row r="33" spans="1:5" ht="12" customHeight="1">
      <c r="A33" s="171"/>
      <c r="D33" s="173"/>
      <c r="E33" s="495"/>
    </row>
    <row r="34" spans="1:5" ht="12" customHeight="1" thickBot="1">
      <c r="A34" s="171">
        <v>4100</v>
      </c>
      <c r="B34" s="171" t="s">
        <v>580</v>
      </c>
      <c r="D34" s="173" t="s">
        <v>262</v>
      </c>
      <c r="E34" s="493"/>
    </row>
    <row r="35" spans="1:5" ht="12" customHeight="1">
      <c r="A35" s="171"/>
      <c r="D35" s="173"/>
      <c r="E35" s="495"/>
    </row>
    <row r="36" spans="1:5" ht="12" customHeight="1" thickBot="1">
      <c r="A36" s="171">
        <v>4200</v>
      </c>
      <c r="B36" s="171" t="s">
        <v>581</v>
      </c>
      <c r="D36" s="173" t="s">
        <v>262</v>
      </c>
      <c r="E36" s="493"/>
    </row>
    <row r="37" spans="1:5" ht="12" customHeight="1">
      <c r="A37" s="171"/>
      <c r="D37" s="173"/>
      <c r="E37" s="495"/>
    </row>
    <row r="38" spans="1:5" ht="14.25" customHeight="1" thickBot="1">
      <c r="A38" s="171">
        <v>5100</v>
      </c>
      <c r="B38" s="171" t="s">
        <v>276</v>
      </c>
      <c r="D38" s="173" t="s">
        <v>262</v>
      </c>
      <c r="E38" s="493"/>
    </row>
    <row r="39" spans="1:5" ht="14.25" customHeight="1">
      <c r="A39" s="171"/>
      <c r="D39" s="173"/>
      <c r="E39" s="495"/>
    </row>
    <row r="40" spans="1:5" ht="12" customHeight="1" thickBot="1">
      <c r="A40" s="171">
        <v>5600</v>
      </c>
      <c r="B40" s="171" t="s">
        <v>505</v>
      </c>
      <c r="D40" s="173" t="s">
        <v>262</v>
      </c>
      <c r="E40" s="174"/>
    </row>
    <row r="41" spans="1:5" ht="12" customHeight="1">
      <c r="A41" s="171"/>
      <c r="D41" s="173"/>
      <c r="E41" s="175"/>
    </row>
    <row r="42" spans="1:5" ht="12" customHeight="1" thickBot="1">
      <c r="A42" s="171">
        <v>5700</v>
      </c>
      <c r="B42" s="171" t="s">
        <v>506</v>
      </c>
      <c r="D42" s="173" t="s">
        <v>262</v>
      </c>
      <c r="E42" s="174"/>
    </row>
    <row r="43" spans="1:5" ht="12" customHeight="1">
      <c r="A43" s="171"/>
      <c r="D43" s="173"/>
      <c r="E43" s="175"/>
    </row>
    <row r="44" spans="1:5" ht="12" customHeight="1">
      <c r="A44" s="171">
        <v>5900</v>
      </c>
      <c r="B44" s="171" t="s">
        <v>277</v>
      </c>
      <c r="D44" s="173"/>
      <c r="E44" s="175"/>
    </row>
    <row r="45" spans="1:5" ht="12" customHeight="1" thickBot="1">
      <c r="A45" s="171"/>
      <c r="B45" s="171" t="s">
        <v>278</v>
      </c>
      <c r="D45" s="173" t="s">
        <v>262</v>
      </c>
      <c r="E45" s="174"/>
    </row>
    <row r="46" spans="1:5" ht="12" customHeight="1">
      <c r="A46" s="171"/>
      <c r="D46" s="173"/>
      <c r="E46" s="179"/>
    </row>
    <row r="47" spans="1:5" ht="12" customHeight="1" thickBot="1">
      <c r="A47" s="171">
        <v>7300</v>
      </c>
      <c r="B47" s="171" t="s">
        <v>550</v>
      </c>
      <c r="D47" s="173" t="s">
        <v>262</v>
      </c>
      <c r="E47" s="174"/>
    </row>
    <row r="48" spans="1:5" ht="12" customHeight="1">
      <c r="A48" s="171"/>
      <c r="D48" s="173"/>
      <c r="E48" s="179"/>
    </row>
    <row r="49" spans="1:5" ht="12" customHeight="1">
      <c r="A49" s="176">
        <v>8100</v>
      </c>
      <c r="B49" s="176" t="s">
        <v>279</v>
      </c>
      <c r="C49" s="177"/>
      <c r="D49" s="178"/>
      <c r="E49" s="179"/>
    </row>
    <row r="50" spans="1:5" ht="12" customHeight="1" thickBot="1">
      <c r="A50" s="171"/>
      <c r="B50" s="171" t="s">
        <v>280</v>
      </c>
      <c r="D50" s="173" t="s">
        <v>262</v>
      </c>
      <c r="E50" s="174"/>
    </row>
    <row r="51" spans="1:5" ht="12" customHeight="1">
      <c r="A51" s="171"/>
      <c r="D51" s="173"/>
      <c r="E51" s="179"/>
    </row>
    <row r="52" spans="1:5" ht="12" customHeight="1">
      <c r="A52" s="171"/>
      <c r="D52" s="173"/>
      <c r="E52" s="179"/>
    </row>
    <row r="53" spans="1:5" ht="12" customHeight="1">
      <c r="A53" s="171"/>
      <c r="D53" s="173"/>
      <c r="E53" s="179"/>
    </row>
    <row r="54" spans="1:5" ht="12" customHeight="1">
      <c r="A54" s="171"/>
      <c r="D54" s="173"/>
      <c r="E54" s="179"/>
    </row>
    <row r="55" spans="1:5" ht="12" customHeight="1">
      <c r="A55" s="171"/>
      <c r="D55" s="173"/>
      <c r="E55" s="179"/>
    </row>
    <row r="56" spans="1:5" ht="12" customHeight="1">
      <c r="A56" s="171"/>
      <c r="D56" s="173"/>
      <c r="E56" s="179"/>
    </row>
    <row r="57" spans="1:5" ht="12" customHeight="1">
      <c r="A57" s="171"/>
      <c r="D57" s="173"/>
      <c r="E57" s="179"/>
    </row>
    <row r="58" spans="1:5" ht="12" customHeight="1">
      <c r="A58" s="171"/>
      <c r="D58" s="173"/>
      <c r="E58" s="179"/>
    </row>
    <row r="59" spans="1:5" ht="12" customHeight="1">
      <c r="A59" s="171"/>
      <c r="D59" s="173"/>
      <c r="E59" s="179"/>
    </row>
    <row r="60" spans="1:5" ht="12" customHeight="1">
      <c r="A60" s="171"/>
      <c r="D60" s="173"/>
      <c r="E60" s="179"/>
    </row>
    <row r="61" spans="1:5" ht="12" customHeight="1">
      <c r="A61" s="171"/>
      <c r="D61" s="173"/>
      <c r="E61" s="179"/>
    </row>
    <row r="62" spans="1:5" ht="12" customHeight="1">
      <c r="A62" s="171"/>
      <c r="D62" s="173"/>
      <c r="E62" s="179"/>
    </row>
    <row r="63" spans="1:5" ht="12" customHeight="1">
      <c r="A63" s="171"/>
      <c r="D63" s="173"/>
      <c r="E63" s="179"/>
    </row>
    <row r="64" spans="1:5" ht="12" customHeight="1">
      <c r="A64" s="171"/>
      <c r="D64" s="173"/>
      <c r="E64" s="179"/>
    </row>
    <row r="65" spans="1:5" ht="12" customHeight="1">
      <c r="A65" s="171"/>
      <c r="D65" s="173"/>
      <c r="E65" s="179"/>
    </row>
    <row r="66" spans="1:5" ht="12" customHeight="1">
      <c r="A66" s="171"/>
      <c r="D66" s="173"/>
      <c r="E66" s="179"/>
    </row>
    <row r="67" spans="1:5" ht="12" customHeight="1">
      <c r="A67" s="171"/>
      <c r="D67" s="173"/>
      <c r="E67" s="179"/>
    </row>
    <row r="68" spans="1:5" ht="12" customHeight="1">
      <c r="A68" s="171"/>
      <c r="D68" s="173"/>
      <c r="E68" s="179"/>
    </row>
    <row r="69" spans="1:5" ht="12" customHeight="1">
      <c r="A69" s="171"/>
      <c r="D69" s="173"/>
      <c r="E69" s="179"/>
    </row>
    <row r="70" spans="1:5" ht="12" customHeight="1">
      <c r="A70" s="171"/>
      <c r="D70" s="173"/>
      <c r="E70" s="179"/>
    </row>
    <row r="71" spans="1:5" ht="12" customHeight="1">
      <c r="A71" s="171"/>
      <c r="D71" s="173"/>
      <c r="E71" s="179"/>
    </row>
    <row r="72" spans="1:5" ht="12" customHeight="1">
      <c r="A72" s="171"/>
      <c r="D72" s="173"/>
      <c r="E72" s="179"/>
    </row>
    <row r="73" spans="1:8" ht="12" customHeight="1" thickBot="1">
      <c r="A73" s="171"/>
      <c r="E73" s="175"/>
      <c r="H73" s="172"/>
    </row>
    <row r="74" spans="1:5" ht="12" customHeight="1">
      <c r="A74" s="180"/>
      <c r="B74" s="180"/>
      <c r="C74" s="181"/>
      <c r="D74" s="181"/>
      <c r="E74" s="182"/>
    </row>
    <row r="75" spans="1:5" ht="12" customHeight="1" thickBot="1">
      <c r="A75" s="177"/>
      <c r="B75" s="176"/>
      <c r="C75" s="183" t="s">
        <v>281</v>
      </c>
      <c r="D75" s="178" t="s">
        <v>262</v>
      </c>
      <c r="E75" s="174"/>
    </row>
    <row r="76" spans="1:5" ht="12" customHeight="1" thickBot="1">
      <c r="A76" s="184"/>
      <c r="B76" s="185"/>
      <c r="C76" s="184"/>
      <c r="D76" s="184"/>
      <c r="E76" s="184"/>
    </row>
    <row r="77" spans="1:5" ht="12" customHeight="1">
      <c r="A77" s="742" t="s">
        <v>282</v>
      </c>
      <c r="B77" s="742"/>
      <c r="C77" s="742"/>
      <c r="D77" s="742"/>
      <c r="E77" s="742"/>
    </row>
    <row r="78" spans="1:5" ht="12" customHeight="1">
      <c r="A78" s="737"/>
      <c r="B78" s="737"/>
      <c r="C78" s="737"/>
      <c r="D78" s="178"/>
      <c r="E78" s="177"/>
    </row>
    <row r="79" spans="1:5" ht="12" customHeight="1" thickBot="1">
      <c r="A79" s="738" t="s">
        <v>283</v>
      </c>
      <c r="B79" s="738"/>
      <c r="C79" s="169" t="s">
        <v>284</v>
      </c>
      <c r="D79" s="173" t="s">
        <v>262</v>
      </c>
      <c r="E79" s="174"/>
    </row>
    <row r="80" spans="1:5" ht="12" customHeight="1">
      <c r="A80" s="171"/>
      <c r="E80" s="186"/>
    </row>
    <row r="81" ht="12" customHeight="1">
      <c r="A81" s="169" t="s">
        <v>285</v>
      </c>
    </row>
    <row r="82" ht="12" customHeight="1">
      <c r="A82" s="169" t="s">
        <v>286</v>
      </c>
    </row>
    <row r="83" ht="12" customHeight="1">
      <c r="A83" s="169" t="s">
        <v>287</v>
      </c>
    </row>
    <row r="84" spans="1:5" ht="12" customHeight="1" thickBot="1">
      <c r="A84" s="177" t="s">
        <v>536</v>
      </c>
      <c r="B84" s="176"/>
      <c r="C84" s="177"/>
      <c r="D84" s="178" t="s">
        <v>262</v>
      </c>
      <c r="E84" s="187"/>
    </row>
    <row r="85" spans="1:7" ht="12" customHeight="1">
      <c r="A85" s="177"/>
      <c r="B85" s="176"/>
      <c r="C85" s="177"/>
      <c r="D85" s="178"/>
      <c r="E85" s="626"/>
      <c r="G85" s="172"/>
    </row>
    <row r="86" spans="1:5" ht="12" customHeight="1">
      <c r="A86" s="177"/>
      <c r="B86" s="176"/>
      <c r="C86" s="177"/>
      <c r="D86" s="177"/>
      <c r="E86" s="188"/>
    </row>
    <row r="87" spans="1:5" ht="12" customHeight="1" thickBot="1">
      <c r="A87" s="739" t="s">
        <v>288</v>
      </c>
      <c r="B87" s="739"/>
      <c r="C87" s="739"/>
      <c r="D87" s="173" t="s">
        <v>262</v>
      </c>
      <c r="E87" s="187"/>
    </row>
    <row r="88" spans="1:5" ht="12" customHeight="1" hidden="1" thickBot="1">
      <c r="A88" s="184"/>
      <c r="B88" s="185"/>
      <c r="C88" s="184"/>
      <c r="D88" s="184"/>
      <c r="E88" s="189"/>
    </row>
    <row r="89" spans="1:7" ht="12" customHeight="1">
      <c r="A89" s="177"/>
      <c r="B89" s="176"/>
      <c r="C89" s="177"/>
      <c r="D89" s="177"/>
      <c r="E89" s="188"/>
      <c r="G89" s="172"/>
    </row>
    <row r="90" ht="12" customHeight="1">
      <c r="A90" s="169" t="s">
        <v>289</v>
      </c>
    </row>
    <row r="91" spans="1:9" ht="12" customHeight="1" thickBot="1">
      <c r="A91" s="169" t="s">
        <v>513</v>
      </c>
      <c r="D91" s="173" t="s">
        <v>262</v>
      </c>
      <c r="E91" s="174"/>
      <c r="I91" s="172"/>
    </row>
    <row r="92" spans="1:5" ht="12" customHeight="1" thickBot="1">
      <c r="A92" s="184" t="s">
        <v>290</v>
      </c>
      <c r="B92" s="185"/>
      <c r="C92" s="184"/>
      <c r="D92" s="184"/>
      <c r="E92" s="184"/>
    </row>
    <row r="93" spans="1:5" ht="12" customHeight="1">
      <c r="A93" s="177"/>
      <c r="B93" s="176"/>
      <c r="C93" s="177"/>
      <c r="D93" s="177"/>
      <c r="E93" s="177"/>
    </row>
    <row r="94" spans="1:5" ht="12" customHeight="1" thickBot="1">
      <c r="A94" s="740" t="s">
        <v>404</v>
      </c>
      <c r="B94" s="740"/>
      <c r="C94" s="740"/>
      <c r="D94" s="178" t="s">
        <v>262</v>
      </c>
      <c r="E94" s="190"/>
    </row>
    <row r="95" spans="1:5" ht="12" customHeight="1" thickBot="1">
      <c r="A95" s="184"/>
      <c r="B95" s="185"/>
      <c r="C95" s="184"/>
      <c r="D95" s="184"/>
      <c r="E95" s="184"/>
    </row>
    <row r="96" spans="1:6" ht="16.5" customHeight="1">
      <c r="A96" s="177"/>
      <c r="B96" s="176"/>
      <c r="C96" s="177"/>
      <c r="D96" s="177"/>
      <c r="E96" s="177"/>
      <c r="F96" s="169">
        <f>E94*1.14</f>
        <v>0</v>
      </c>
    </row>
    <row r="97" spans="1:5" ht="12.75" customHeight="1">
      <c r="A97" s="177"/>
      <c r="B97" s="176"/>
      <c r="C97" s="177"/>
      <c r="D97" s="177"/>
      <c r="E97" s="177"/>
    </row>
    <row r="98" spans="1:6" ht="15.75" customHeight="1">
      <c r="A98" s="177"/>
      <c r="B98" s="176"/>
      <c r="C98" s="177"/>
      <c r="D98" s="177"/>
      <c r="E98" s="483"/>
      <c r="F98" s="483"/>
    </row>
    <row r="99" spans="1:5" ht="16.5" customHeight="1">
      <c r="A99" s="177"/>
      <c r="B99" s="176"/>
      <c r="C99" s="177"/>
      <c r="D99" s="177"/>
      <c r="E99" s="482"/>
    </row>
    <row r="100" spans="1:5" ht="12.75" customHeight="1">
      <c r="A100" s="177"/>
      <c r="B100" s="176"/>
      <c r="C100" s="177"/>
      <c r="D100" s="177"/>
      <c r="E100" s="492"/>
    </row>
    <row r="101" ht="15.75" customHeight="1">
      <c r="A101" s="169" t="s">
        <v>291</v>
      </c>
    </row>
    <row r="103" ht="12" customHeight="1">
      <c r="B103" s="186"/>
    </row>
    <row r="104" spans="2:5" ht="12" customHeight="1">
      <c r="B104" s="186"/>
      <c r="E104" s="483"/>
    </row>
    <row r="105" ht="12" customHeight="1">
      <c r="B105" s="186"/>
    </row>
    <row r="108" spans="2:5" ht="12" customHeight="1">
      <c r="B108" s="640"/>
      <c r="E108" s="172"/>
    </row>
    <row r="111" spans="2:3" ht="12" customHeight="1">
      <c r="B111" s="640"/>
      <c r="C111" s="172"/>
    </row>
    <row r="115" ht="12" customHeight="1">
      <c r="B115" s="640"/>
    </row>
    <row r="120" ht="12" customHeight="1">
      <c r="B120" s="640"/>
    </row>
    <row r="124" ht="12" customHeight="1">
      <c r="B124" s="640"/>
    </row>
    <row r="125" ht="12" customHeight="1">
      <c r="C125" s="639"/>
    </row>
    <row r="126" ht="12" customHeight="1">
      <c r="E126" s="639"/>
    </row>
    <row r="129" ht="12" customHeight="1">
      <c r="B129" s="640"/>
    </row>
    <row r="130" ht="12" customHeight="1">
      <c r="E130" s="639"/>
    </row>
  </sheetData>
  <sheetProtection/>
  <mergeCells count="9">
    <mergeCell ref="A78:C78"/>
    <mergeCell ref="A79:B79"/>
    <mergeCell ref="A87:C87"/>
    <mergeCell ref="A94:C94"/>
    <mergeCell ref="A1:E1"/>
    <mergeCell ref="A2:E2"/>
    <mergeCell ref="E3:E4"/>
    <mergeCell ref="A5:E5"/>
    <mergeCell ref="A77:E77"/>
  </mergeCells>
  <printOptions/>
  <pageMargins left="0.5905" right="0" top="0.5266666666666666" bottom="0.414375" header="0.3937" footer="0.7874"/>
  <pageSetup firstPageNumber="99" useFirstPageNumber="1" fitToHeight="1" fitToWidth="1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Normal="85" zoomScaleSheetLayoutView="100" workbookViewId="0" topLeftCell="B88">
      <selection activeCell="G116" sqref="G116"/>
    </sheetView>
  </sheetViews>
  <sheetFormatPr defaultColWidth="11.10546875" defaultRowHeight="12" customHeight="1"/>
  <cols>
    <col min="1" max="1" width="5.6640625" style="2" customWidth="1"/>
    <col min="2" max="3" width="3.77734375" style="2" customWidth="1"/>
    <col min="4" max="4" width="26.4453125" style="191" customWidth="1"/>
    <col min="5" max="5" width="7.77734375" style="393" customWidth="1"/>
    <col min="6" max="6" width="8.77734375" style="192" customWidth="1"/>
    <col min="7" max="7" width="9.99609375" style="192" customWidth="1"/>
    <col min="8" max="8" width="13.77734375" style="193" customWidth="1"/>
    <col min="9" max="16384" width="11.10546875" style="2" customWidth="1"/>
  </cols>
  <sheetData>
    <row r="1" spans="1:8" ht="12" customHeight="1">
      <c r="A1" s="693" t="str">
        <f>+'1300'!A1:H1</f>
        <v>BLOUBERG  MUNICIPALITY</v>
      </c>
      <c r="B1" s="693"/>
      <c r="C1" s="693"/>
      <c r="D1" s="693"/>
      <c r="E1" s="693"/>
      <c r="F1" s="693"/>
      <c r="G1" s="693"/>
      <c r="H1" s="693"/>
    </row>
    <row r="2" spans="1:8" ht="12" customHeight="1">
      <c r="A2" s="693" t="str">
        <f>+'1300'!A2:H2</f>
        <v>CONTRACT NO:……………………….</v>
      </c>
      <c r="B2" s="693"/>
      <c r="C2" s="693"/>
      <c r="D2" s="693"/>
      <c r="E2" s="693"/>
      <c r="F2" s="693"/>
      <c r="G2" s="693"/>
      <c r="H2" s="693"/>
    </row>
    <row r="3" spans="1:8" ht="12" customHeight="1">
      <c r="A3" s="688" t="str">
        <f>+'1300'!A3:H3</f>
        <v>CONSTRUCTION OF ACCESS AND INTERNAL ROADS AT GA –MOTSHEMI VILLAGE</v>
      </c>
      <c r="B3" s="688"/>
      <c r="C3" s="688"/>
      <c r="D3" s="688"/>
      <c r="E3" s="688"/>
      <c r="F3" s="688"/>
      <c r="G3" s="688"/>
      <c r="H3" s="688"/>
    </row>
    <row r="4" spans="2:8" ht="10.5" customHeight="1">
      <c r="B4" s="273"/>
      <c r="C4" s="273"/>
      <c r="D4" s="273"/>
      <c r="E4" s="380"/>
      <c r="F4" s="381"/>
      <c r="G4" s="694" t="s">
        <v>405</v>
      </c>
      <c r="H4" s="695"/>
    </row>
    <row r="5" spans="1:8" ht="12" customHeight="1">
      <c r="A5" s="6"/>
      <c r="B5" s="274"/>
      <c r="C5" s="275"/>
      <c r="D5" s="276"/>
      <c r="E5" s="277"/>
      <c r="F5" s="278"/>
      <c r="G5" s="278"/>
      <c r="H5" s="278"/>
    </row>
    <row r="6" spans="1:8" ht="12" customHeight="1">
      <c r="A6" s="11" t="s">
        <v>22</v>
      </c>
      <c r="B6" s="279" t="s">
        <v>1</v>
      </c>
      <c r="C6" s="280"/>
      <c r="D6" s="382"/>
      <c r="E6" s="281" t="s">
        <v>2</v>
      </c>
      <c r="F6" s="282" t="s">
        <v>3</v>
      </c>
      <c r="G6" s="282" t="s">
        <v>4</v>
      </c>
      <c r="H6" s="283" t="s">
        <v>5</v>
      </c>
    </row>
    <row r="7" spans="1:8" ht="12" customHeight="1">
      <c r="A7" s="11" t="s">
        <v>23</v>
      </c>
      <c r="B7" s="284"/>
      <c r="C7" s="285"/>
      <c r="D7" s="286"/>
      <c r="E7" s="287"/>
      <c r="F7" s="288"/>
      <c r="G7" s="288"/>
      <c r="H7" s="288"/>
    </row>
    <row r="8" spans="1:8" ht="12" customHeight="1">
      <c r="A8" s="45"/>
      <c r="B8" s="289"/>
      <c r="C8" s="290"/>
      <c r="D8" s="291"/>
      <c r="E8" s="292"/>
      <c r="F8" s="293"/>
      <c r="G8" s="293"/>
      <c r="H8" s="293"/>
    </row>
    <row r="9" spans="1:8" ht="12" customHeight="1">
      <c r="A9" s="66"/>
      <c r="B9" s="294"/>
      <c r="C9" s="295"/>
      <c r="D9" s="296"/>
      <c r="E9" s="277"/>
      <c r="F9" s="278"/>
      <c r="G9" s="278"/>
      <c r="H9" s="297">
        <f aca="true" t="shared" si="0" ref="H9:H14">IF(OR(AND(F9="Prov",G9="Sum"),(G9="PC Sum")),". . . . . . . . .00",IF(ISERR(F9*G9),"",IF(F9*G9=0,"",ROUND(F9*G9,2))))</f>
      </c>
    </row>
    <row r="10" spans="1:8" ht="12" customHeight="1">
      <c r="A10" s="11">
        <v>1400</v>
      </c>
      <c r="B10" s="298" t="s">
        <v>356</v>
      </c>
      <c r="C10" s="299"/>
      <c r="D10" s="383"/>
      <c r="E10" s="287"/>
      <c r="F10" s="288"/>
      <c r="G10" s="288"/>
      <c r="H10" s="297">
        <f t="shared" si="0"/>
      </c>
    </row>
    <row r="11" spans="1:8" ht="12" customHeight="1">
      <c r="A11" s="23"/>
      <c r="B11" s="298" t="s">
        <v>357</v>
      </c>
      <c r="C11" s="299"/>
      <c r="D11" s="383"/>
      <c r="E11" s="287"/>
      <c r="F11" s="288"/>
      <c r="G11" s="288"/>
      <c r="H11" s="297">
        <f t="shared" si="0"/>
      </c>
    </row>
    <row r="12" spans="1:8" ht="12" customHeight="1">
      <c r="A12" s="23"/>
      <c r="B12" s="300"/>
      <c r="C12" s="299"/>
      <c r="D12" s="301"/>
      <c r="E12" s="287"/>
      <c r="F12" s="288"/>
      <c r="G12" s="288"/>
      <c r="H12" s="297">
        <f t="shared" si="0"/>
      </c>
    </row>
    <row r="13" spans="1:8" ht="12" customHeight="1">
      <c r="A13" s="23" t="s">
        <v>358</v>
      </c>
      <c r="B13" s="300" t="s">
        <v>359</v>
      </c>
      <c r="C13" s="299"/>
      <c r="D13" s="301"/>
      <c r="E13" s="287"/>
      <c r="F13" s="288"/>
      <c r="G13" s="288"/>
      <c r="H13" s="297">
        <f t="shared" si="0"/>
      </c>
    </row>
    <row r="14" spans="1:8" ht="12" customHeight="1">
      <c r="A14" s="23"/>
      <c r="B14" s="300"/>
      <c r="C14" s="299"/>
      <c r="D14" s="301"/>
      <c r="E14" s="287"/>
      <c r="F14" s="288"/>
      <c r="G14" s="288"/>
      <c r="H14" s="297">
        <f t="shared" si="0"/>
      </c>
    </row>
    <row r="15" spans="1:20" ht="12" customHeight="1">
      <c r="A15" s="23"/>
      <c r="B15" s="300" t="s">
        <v>15</v>
      </c>
      <c r="C15" s="299" t="s">
        <v>360</v>
      </c>
      <c r="D15" s="301"/>
      <c r="E15" s="287" t="s">
        <v>36</v>
      </c>
      <c r="F15" s="302">
        <v>40</v>
      </c>
      <c r="G15" s="303"/>
      <c r="H15" s="297"/>
      <c r="T15" s="28"/>
    </row>
    <row r="16" spans="1:8" ht="9" customHeight="1">
      <c r="A16" s="23"/>
      <c r="B16" s="300"/>
      <c r="C16" s="299"/>
      <c r="D16" s="301"/>
      <c r="E16" s="287"/>
      <c r="F16" s="302"/>
      <c r="G16" s="303"/>
      <c r="H16" s="297"/>
    </row>
    <row r="17" spans="1:8" ht="12" customHeight="1">
      <c r="A17" s="23"/>
      <c r="B17" s="300" t="s">
        <v>37</v>
      </c>
      <c r="C17" s="299" t="s">
        <v>436</v>
      </c>
      <c r="D17" s="301"/>
      <c r="E17" s="287" t="s">
        <v>36</v>
      </c>
      <c r="F17" s="302">
        <v>10</v>
      </c>
      <c r="G17" s="303"/>
      <c r="H17" s="297"/>
    </row>
    <row r="18" spans="1:8" ht="12" customHeight="1">
      <c r="A18" s="23"/>
      <c r="B18" s="300"/>
      <c r="C18" s="299"/>
      <c r="D18" s="301"/>
      <c r="E18" s="287"/>
      <c r="F18" s="302"/>
      <c r="G18" s="303"/>
      <c r="H18" s="297"/>
    </row>
    <row r="19" spans="1:8" ht="12" customHeight="1">
      <c r="A19" s="23" t="s">
        <v>361</v>
      </c>
      <c r="B19" s="300" t="s">
        <v>362</v>
      </c>
      <c r="C19" s="299"/>
      <c r="D19" s="301"/>
      <c r="E19" s="287"/>
      <c r="F19" s="302"/>
      <c r="G19" s="303"/>
      <c r="H19" s="297"/>
    </row>
    <row r="20" spans="1:8" ht="11.25" customHeight="1">
      <c r="A20" s="23"/>
      <c r="B20" s="300"/>
      <c r="C20" s="299"/>
      <c r="D20" s="301"/>
      <c r="E20" s="287"/>
      <c r="F20" s="302"/>
      <c r="G20" s="303"/>
      <c r="H20" s="297"/>
    </row>
    <row r="21" spans="1:8" ht="12" customHeight="1">
      <c r="A21" s="23"/>
      <c r="B21" s="300" t="s">
        <v>15</v>
      </c>
      <c r="C21" s="299" t="s">
        <v>363</v>
      </c>
      <c r="D21" s="301"/>
      <c r="E21" s="287" t="s">
        <v>38</v>
      </c>
      <c r="F21" s="302">
        <v>15</v>
      </c>
      <c r="G21" s="303"/>
      <c r="H21" s="297"/>
    </row>
    <row r="22" spans="1:8" ht="9.75" customHeight="1">
      <c r="A22" s="23"/>
      <c r="B22" s="300"/>
      <c r="C22" s="299"/>
      <c r="D22" s="301"/>
      <c r="E22" s="287"/>
      <c r="F22" s="302"/>
      <c r="G22" s="303"/>
      <c r="H22" s="297"/>
    </row>
    <row r="23" spans="1:8" ht="12" customHeight="1">
      <c r="A23" s="23"/>
      <c r="B23" s="300" t="s">
        <v>19</v>
      </c>
      <c r="C23" s="299" t="s">
        <v>364</v>
      </c>
      <c r="D23" s="301"/>
      <c r="E23" s="287" t="s">
        <v>38</v>
      </c>
      <c r="F23" s="302">
        <v>2</v>
      </c>
      <c r="G23" s="384"/>
      <c r="H23" s="297"/>
    </row>
    <row r="24" spans="1:8" ht="9.75" customHeight="1">
      <c r="A24" s="23"/>
      <c r="B24" s="300"/>
      <c r="C24" s="299"/>
      <c r="D24" s="301"/>
      <c r="E24" s="287"/>
      <c r="F24" s="302"/>
      <c r="G24" s="384"/>
      <c r="H24" s="297"/>
    </row>
    <row r="25" spans="1:8" ht="12" customHeight="1">
      <c r="A25" s="23"/>
      <c r="B25" s="300" t="s">
        <v>39</v>
      </c>
      <c r="C25" s="299" t="s">
        <v>365</v>
      </c>
      <c r="D25" s="301"/>
      <c r="E25" s="287" t="s">
        <v>38</v>
      </c>
      <c r="F25" s="302">
        <v>1</v>
      </c>
      <c r="G25" s="384"/>
      <c r="H25" s="297"/>
    </row>
    <row r="26" spans="1:8" ht="12" customHeight="1">
      <c r="A26" s="23"/>
      <c r="B26" s="300"/>
      <c r="C26" s="299"/>
      <c r="D26" s="301"/>
      <c r="E26" s="287"/>
      <c r="F26" s="302"/>
      <c r="G26" s="303"/>
      <c r="H26" s="297"/>
    </row>
    <row r="27" spans="1:8" ht="12" customHeight="1">
      <c r="A27" s="38" t="s">
        <v>366</v>
      </c>
      <c r="B27" s="300" t="s">
        <v>367</v>
      </c>
      <c r="C27" s="299"/>
      <c r="D27" s="301"/>
      <c r="E27" s="287"/>
      <c r="F27" s="302"/>
      <c r="G27" s="303"/>
      <c r="H27" s="297"/>
    </row>
    <row r="28" spans="1:8" ht="12" customHeight="1">
      <c r="A28" s="23"/>
      <c r="B28" s="300" t="s">
        <v>368</v>
      </c>
      <c r="C28" s="299"/>
      <c r="D28" s="301"/>
      <c r="E28" s="287"/>
      <c r="F28" s="302"/>
      <c r="G28" s="303"/>
      <c r="H28" s="297"/>
    </row>
    <row r="29" spans="1:8" ht="12" customHeight="1">
      <c r="A29" s="23"/>
      <c r="B29" s="300"/>
      <c r="C29" s="299"/>
      <c r="D29" s="301"/>
      <c r="E29" s="287"/>
      <c r="F29" s="302"/>
      <c r="G29" s="303"/>
      <c r="H29" s="297"/>
    </row>
    <row r="30" spans="1:8" ht="12" customHeight="1">
      <c r="A30" s="23"/>
      <c r="B30" s="300" t="s">
        <v>15</v>
      </c>
      <c r="C30" s="299" t="s">
        <v>369</v>
      </c>
      <c r="D30" s="301"/>
      <c r="E30" s="287"/>
      <c r="F30" s="302"/>
      <c r="G30" s="303"/>
      <c r="H30" s="297"/>
    </row>
    <row r="31" spans="1:8" ht="12" customHeight="1">
      <c r="A31" s="23"/>
      <c r="B31" s="300"/>
      <c r="C31" s="299"/>
      <c r="D31" s="301"/>
      <c r="E31" s="287"/>
      <c r="F31" s="302"/>
      <c r="G31" s="303"/>
      <c r="H31" s="297"/>
    </row>
    <row r="32" spans="1:8" ht="12" customHeight="1">
      <c r="A32" s="62"/>
      <c r="B32" s="300"/>
      <c r="C32" s="299" t="s">
        <v>40</v>
      </c>
      <c r="D32" s="301" t="s">
        <v>370</v>
      </c>
      <c r="E32" s="287" t="s">
        <v>38</v>
      </c>
      <c r="F32" s="302">
        <v>2</v>
      </c>
      <c r="G32" s="303"/>
      <c r="H32" s="297"/>
    </row>
    <row r="33" spans="1:8" ht="12" customHeight="1">
      <c r="A33" s="62"/>
      <c r="B33" s="300"/>
      <c r="C33" s="299"/>
      <c r="D33" s="301"/>
      <c r="E33" s="287"/>
      <c r="F33" s="302"/>
      <c r="G33" s="303"/>
      <c r="H33" s="297"/>
    </row>
    <row r="34" spans="1:8" ht="12" customHeight="1">
      <c r="A34" s="62"/>
      <c r="B34" s="300"/>
      <c r="C34" s="299" t="s">
        <v>41</v>
      </c>
      <c r="D34" s="301" t="s">
        <v>371</v>
      </c>
      <c r="E34" s="287"/>
      <c r="F34" s="302"/>
      <c r="G34" s="303"/>
      <c r="H34" s="297"/>
    </row>
    <row r="35" spans="1:8" ht="12" customHeight="1">
      <c r="A35" s="62"/>
      <c r="B35" s="300"/>
      <c r="C35" s="299"/>
      <c r="D35" s="301" t="s">
        <v>372</v>
      </c>
      <c r="E35" s="287" t="s">
        <v>38</v>
      </c>
      <c r="F35" s="302">
        <v>4</v>
      </c>
      <c r="G35" s="303"/>
      <c r="H35" s="297"/>
    </row>
    <row r="36" spans="1:8" ht="12" customHeight="1">
      <c r="A36" s="62"/>
      <c r="B36" s="300"/>
      <c r="C36" s="299"/>
      <c r="D36" s="301"/>
      <c r="E36" s="287"/>
      <c r="F36" s="302"/>
      <c r="G36" s="303"/>
      <c r="H36" s="297"/>
    </row>
    <row r="37" spans="1:8" ht="12" customHeight="1">
      <c r="A37" s="62"/>
      <c r="B37" s="300"/>
      <c r="C37" s="299" t="s">
        <v>373</v>
      </c>
      <c r="D37" s="301" t="s">
        <v>374</v>
      </c>
      <c r="E37" s="287"/>
      <c r="F37" s="302"/>
      <c r="G37" s="303"/>
      <c r="H37" s="297"/>
    </row>
    <row r="38" spans="1:8" ht="12" customHeight="1">
      <c r="A38" s="62"/>
      <c r="B38" s="300"/>
      <c r="C38" s="299"/>
      <c r="D38" s="301" t="s">
        <v>375</v>
      </c>
      <c r="E38" s="287" t="s">
        <v>38</v>
      </c>
      <c r="F38" s="302">
        <v>4</v>
      </c>
      <c r="G38" s="303"/>
      <c r="H38" s="297"/>
    </row>
    <row r="39" spans="1:8" ht="12" customHeight="1">
      <c r="A39" s="62"/>
      <c r="B39" s="300"/>
      <c r="C39" s="299"/>
      <c r="D39" s="301"/>
      <c r="E39" s="287"/>
      <c r="F39" s="302"/>
      <c r="G39" s="303"/>
      <c r="H39" s="297"/>
    </row>
    <row r="40" spans="1:8" ht="12" customHeight="1">
      <c r="A40" s="385"/>
      <c r="B40" s="300"/>
      <c r="C40" s="299" t="s">
        <v>376</v>
      </c>
      <c r="D40" s="301" t="s">
        <v>377</v>
      </c>
      <c r="E40" s="287"/>
      <c r="F40" s="302"/>
      <c r="G40" s="303"/>
      <c r="H40" s="297"/>
    </row>
    <row r="41" spans="1:8" ht="12" customHeight="1">
      <c r="A41" s="62"/>
      <c r="B41" s="300"/>
      <c r="C41" s="299"/>
      <c r="D41" s="301" t="s">
        <v>378</v>
      </c>
      <c r="E41" s="287" t="s">
        <v>38</v>
      </c>
      <c r="F41" s="302">
        <v>1</v>
      </c>
      <c r="G41" s="384"/>
      <c r="H41" s="297"/>
    </row>
    <row r="42" spans="1:8" ht="12" customHeight="1">
      <c r="A42" s="62"/>
      <c r="B42" s="300"/>
      <c r="C42" s="299"/>
      <c r="D42" s="301"/>
      <c r="E42" s="287"/>
      <c r="F42" s="302"/>
      <c r="G42" s="303"/>
      <c r="H42" s="297"/>
    </row>
    <row r="43" spans="1:8" ht="12" customHeight="1">
      <c r="A43" s="62"/>
      <c r="B43" s="300"/>
      <c r="C43" s="299" t="s">
        <v>379</v>
      </c>
      <c r="D43" s="301" t="s">
        <v>437</v>
      </c>
      <c r="E43" s="287"/>
      <c r="F43" s="302"/>
      <c r="G43" s="303"/>
      <c r="H43" s="297"/>
    </row>
    <row r="44" spans="1:8" ht="12" customHeight="1">
      <c r="A44" s="62"/>
      <c r="B44" s="300"/>
      <c r="C44" s="299"/>
      <c r="D44" s="301" t="s">
        <v>380</v>
      </c>
      <c r="E44" s="287"/>
      <c r="F44" s="302"/>
      <c r="G44" s="303"/>
      <c r="H44" s="297"/>
    </row>
    <row r="45" spans="1:8" ht="12" customHeight="1">
      <c r="A45" s="62"/>
      <c r="B45" s="300"/>
      <c r="C45" s="299"/>
      <c r="D45" s="301" t="s">
        <v>381</v>
      </c>
      <c r="E45" s="287" t="s">
        <v>38</v>
      </c>
      <c r="F45" s="302">
        <v>2</v>
      </c>
      <c r="G45" s="303"/>
      <c r="H45" s="297"/>
    </row>
    <row r="46" spans="1:8" ht="12" customHeight="1">
      <c r="A46" s="62"/>
      <c r="B46" s="300"/>
      <c r="C46" s="299"/>
      <c r="D46" s="301"/>
      <c r="E46" s="287"/>
      <c r="F46" s="302"/>
      <c r="G46" s="303"/>
      <c r="H46" s="297"/>
    </row>
    <row r="47" spans="1:8" ht="12" customHeight="1">
      <c r="A47" s="62"/>
      <c r="B47" s="300"/>
      <c r="C47" s="299" t="s">
        <v>382</v>
      </c>
      <c r="D47" s="301" t="s">
        <v>383</v>
      </c>
      <c r="E47" s="287"/>
      <c r="F47" s="302"/>
      <c r="G47" s="303"/>
      <c r="H47" s="297"/>
    </row>
    <row r="48" spans="1:8" ht="12" customHeight="1">
      <c r="A48" s="62"/>
      <c r="B48" s="300"/>
      <c r="C48" s="299"/>
      <c r="D48" s="301" t="s">
        <v>384</v>
      </c>
      <c r="E48" s="287"/>
      <c r="F48" s="302"/>
      <c r="G48" s="303"/>
      <c r="H48" s="297"/>
    </row>
    <row r="49" spans="1:8" ht="12" customHeight="1">
      <c r="A49" s="62"/>
      <c r="B49" s="300"/>
      <c r="C49" s="299"/>
      <c r="D49" s="301" t="s">
        <v>385</v>
      </c>
      <c r="E49" s="287" t="s">
        <v>38</v>
      </c>
      <c r="F49" s="302">
        <v>2</v>
      </c>
      <c r="G49" s="384"/>
      <c r="H49" s="297"/>
    </row>
    <row r="50" spans="1:8" ht="12" customHeight="1">
      <c r="A50" s="62"/>
      <c r="B50" s="300"/>
      <c r="C50" s="299"/>
      <c r="D50" s="301"/>
      <c r="E50" s="287"/>
      <c r="F50" s="302"/>
      <c r="G50" s="303"/>
      <c r="H50" s="297"/>
    </row>
    <row r="51" spans="1:8" ht="12" customHeight="1">
      <c r="A51" s="62"/>
      <c r="B51" s="300"/>
      <c r="C51" s="299" t="s">
        <v>386</v>
      </c>
      <c r="D51" s="301" t="s">
        <v>387</v>
      </c>
      <c r="E51" s="287"/>
      <c r="F51" s="302"/>
      <c r="G51" s="303"/>
      <c r="H51" s="297"/>
    </row>
    <row r="52" spans="1:8" ht="12" customHeight="1">
      <c r="A52" s="62"/>
      <c r="B52" s="300"/>
      <c r="C52" s="299"/>
      <c r="D52" s="301" t="s">
        <v>388</v>
      </c>
      <c r="E52" s="287" t="s">
        <v>38</v>
      </c>
      <c r="F52" s="302">
        <v>2</v>
      </c>
      <c r="G52" s="384"/>
      <c r="H52" s="297"/>
    </row>
    <row r="53" spans="1:8" ht="12" customHeight="1">
      <c r="A53" s="62"/>
      <c r="B53" s="300"/>
      <c r="C53" s="299"/>
      <c r="D53" s="301"/>
      <c r="E53" s="287"/>
      <c r="F53" s="302"/>
      <c r="G53" s="303"/>
      <c r="H53" s="297"/>
    </row>
    <row r="54" spans="1:8" ht="12" customHeight="1">
      <c r="A54" s="62"/>
      <c r="B54" s="300"/>
      <c r="C54" s="299" t="s">
        <v>389</v>
      </c>
      <c r="D54" s="301" t="s">
        <v>390</v>
      </c>
      <c r="E54" s="287" t="s">
        <v>38</v>
      </c>
      <c r="F54" s="302">
        <v>2</v>
      </c>
      <c r="G54" s="384"/>
      <c r="H54" s="297"/>
    </row>
    <row r="55" spans="1:8" ht="12" customHeight="1">
      <c r="A55" s="62"/>
      <c r="B55" s="300"/>
      <c r="C55" s="299"/>
      <c r="D55" s="301"/>
      <c r="E55" s="287"/>
      <c r="F55" s="302"/>
      <c r="G55" s="303"/>
      <c r="H55" s="297"/>
    </row>
    <row r="56" spans="1:8" ht="12" customHeight="1">
      <c r="A56" s="62"/>
      <c r="B56" s="300"/>
      <c r="C56" s="299"/>
      <c r="D56" s="301"/>
      <c r="E56" s="287"/>
      <c r="F56" s="302"/>
      <c r="G56" s="303"/>
      <c r="H56" s="297"/>
    </row>
    <row r="57" spans="1:8" ht="12" customHeight="1">
      <c r="A57" s="62"/>
      <c r="B57" s="300"/>
      <c r="C57" s="299"/>
      <c r="D57" s="301"/>
      <c r="E57" s="287"/>
      <c r="F57" s="302"/>
      <c r="G57" s="303"/>
      <c r="H57" s="297"/>
    </row>
    <row r="58" spans="1:8" ht="12" customHeight="1">
      <c r="A58" s="62"/>
      <c r="B58" s="300"/>
      <c r="C58" s="299"/>
      <c r="D58" s="301"/>
      <c r="E58" s="287"/>
      <c r="F58" s="302"/>
      <c r="G58" s="303"/>
      <c r="H58" s="297"/>
    </row>
    <row r="59" spans="1:8" ht="12" customHeight="1">
      <c r="A59" s="62"/>
      <c r="B59" s="300"/>
      <c r="C59" s="299"/>
      <c r="D59" s="301"/>
      <c r="E59" s="287"/>
      <c r="F59" s="288"/>
      <c r="G59" s="287"/>
      <c r="H59" s="297"/>
    </row>
    <row r="60" spans="1:8" ht="12.75" customHeight="1">
      <c r="A60" s="62"/>
      <c r="B60" s="300"/>
      <c r="C60" s="299"/>
      <c r="D60" s="301"/>
      <c r="E60" s="287"/>
      <c r="F60" s="302"/>
      <c r="G60" s="303"/>
      <c r="H60" s="297"/>
    </row>
    <row r="61" spans="1:8" ht="12" customHeight="1">
      <c r="A61" s="66"/>
      <c r="B61" s="294"/>
      <c r="C61" s="295"/>
      <c r="D61" s="295"/>
      <c r="E61" s="275"/>
      <c r="F61" s="304"/>
      <c r="G61" s="305"/>
      <c r="H61" s="306"/>
    </row>
    <row r="62" spans="1:8" ht="12" customHeight="1">
      <c r="A62" s="11" t="s">
        <v>391</v>
      </c>
      <c r="B62" s="685" t="s">
        <v>345</v>
      </c>
      <c r="C62" s="686"/>
      <c r="D62" s="686"/>
      <c r="E62" s="686"/>
      <c r="F62" s="686"/>
      <c r="G62" s="687"/>
      <c r="H62" s="307"/>
    </row>
    <row r="63" spans="1:8" ht="12" customHeight="1">
      <c r="A63" s="41"/>
      <c r="B63" s="308"/>
      <c r="C63" s="309"/>
      <c r="D63" s="309"/>
      <c r="E63" s="290"/>
      <c r="F63" s="310"/>
      <c r="G63" s="311"/>
      <c r="H63" s="312"/>
    </row>
    <row r="64" spans="1:8" ht="12" customHeight="1">
      <c r="A64" s="76" t="str">
        <f>+A1</f>
        <v>BLOUBERG  MUNICIPALITY</v>
      </c>
      <c r="B64" s="315"/>
      <c r="C64" s="315"/>
      <c r="D64" s="315"/>
      <c r="E64" s="386"/>
      <c r="F64" s="387"/>
      <c r="G64" s="387"/>
      <c r="H64" s="388"/>
    </row>
    <row r="65" spans="1:8" ht="12" customHeight="1">
      <c r="A65" s="76" t="str">
        <f>+A2</f>
        <v>CONTRACT NO:……………………….</v>
      </c>
      <c r="B65" s="315"/>
      <c r="C65" s="315"/>
      <c r="D65" s="315"/>
      <c r="E65" s="386"/>
      <c r="F65" s="387"/>
      <c r="G65" s="387"/>
      <c r="H65" s="388"/>
    </row>
    <row r="66" spans="1:8" ht="12" customHeight="1">
      <c r="A66" s="643" t="str">
        <f>+A3</f>
        <v>CONSTRUCTION OF ACCESS AND INTERNAL ROADS AT GA –MOTSHEMI VILLAGE</v>
      </c>
      <c r="B66" s="375"/>
      <c r="C66" s="375"/>
      <c r="D66" s="375"/>
      <c r="E66" s="380"/>
      <c r="F66" s="381"/>
      <c r="G66" s="381"/>
      <c r="H66" s="389"/>
    </row>
    <row r="67" spans="1:8" ht="12" customHeight="1">
      <c r="A67" s="21"/>
      <c r="B67" s="375"/>
      <c r="C67" s="375"/>
      <c r="D67" s="273"/>
      <c r="E67" s="380"/>
      <c r="F67" s="381"/>
      <c r="G67" s="381"/>
      <c r="H67" s="389"/>
    </row>
    <row r="68" spans="1:8" ht="12" customHeight="1">
      <c r="A68" s="6"/>
      <c r="B68" s="274"/>
      <c r="C68" s="275"/>
      <c r="D68" s="276"/>
      <c r="E68" s="277"/>
      <c r="F68" s="278"/>
      <c r="G68" s="278"/>
      <c r="H68" s="278"/>
    </row>
    <row r="69" spans="1:8" ht="12" customHeight="1">
      <c r="A69" s="11" t="s">
        <v>22</v>
      </c>
      <c r="B69" s="279" t="s">
        <v>1</v>
      </c>
      <c r="C69" s="280"/>
      <c r="D69" s="382"/>
      <c r="E69" s="281" t="s">
        <v>2</v>
      </c>
      <c r="F69" s="282" t="s">
        <v>3</v>
      </c>
      <c r="G69" s="282" t="s">
        <v>4</v>
      </c>
      <c r="H69" s="283" t="s">
        <v>5</v>
      </c>
    </row>
    <row r="70" spans="1:8" ht="12" customHeight="1">
      <c r="A70" s="11" t="s">
        <v>23</v>
      </c>
      <c r="B70" s="284"/>
      <c r="C70" s="285"/>
      <c r="D70" s="286"/>
      <c r="E70" s="287"/>
      <c r="F70" s="288"/>
      <c r="G70" s="288"/>
      <c r="H70" s="288"/>
    </row>
    <row r="71" spans="1:8" ht="12" customHeight="1">
      <c r="A71" s="45"/>
      <c r="B71" s="289"/>
      <c r="C71" s="290"/>
      <c r="D71" s="291"/>
      <c r="E71" s="292"/>
      <c r="F71" s="293"/>
      <c r="G71" s="293"/>
      <c r="H71" s="293"/>
    </row>
    <row r="72" spans="1:8" ht="12" customHeight="1">
      <c r="A72" s="15"/>
      <c r="B72" s="294"/>
      <c r="C72" s="295"/>
      <c r="D72" s="295"/>
      <c r="E72" s="275"/>
      <c r="F72" s="304"/>
      <c r="G72" s="305"/>
      <c r="H72" s="313"/>
    </row>
    <row r="73" spans="1:8" ht="12" customHeight="1">
      <c r="A73" s="26"/>
      <c r="B73" s="696" t="s">
        <v>42</v>
      </c>
      <c r="C73" s="697"/>
      <c r="D73" s="697"/>
      <c r="E73" s="697"/>
      <c r="F73" s="697"/>
      <c r="G73" s="698"/>
      <c r="H73" s="390"/>
    </row>
    <row r="74" spans="1:8" ht="12" customHeight="1">
      <c r="A74" s="66"/>
      <c r="B74" s="294"/>
      <c r="C74" s="295"/>
      <c r="D74" s="296"/>
      <c r="E74" s="277"/>
      <c r="F74" s="278"/>
      <c r="G74" s="278"/>
      <c r="H74" s="297">
        <f>IF(OR(AND(F74="Prov",G74="Sum"),(G74="PC Sum")),". . . . . . . . .00",IF(ISERR(F74*G74),"",IF(F74*G74=0,"",ROUND(F74*G74,2))))</f>
      </c>
    </row>
    <row r="75" spans="1:8" ht="12" customHeight="1">
      <c r="A75" s="23" t="s">
        <v>392</v>
      </c>
      <c r="B75" s="300" t="s">
        <v>393</v>
      </c>
      <c r="C75" s="299"/>
      <c r="D75" s="301"/>
      <c r="E75" s="287" t="s">
        <v>38</v>
      </c>
      <c r="F75" s="302">
        <v>4</v>
      </c>
      <c r="G75" s="384"/>
      <c r="H75" s="297"/>
    </row>
    <row r="76" spans="1:8" ht="12" customHeight="1">
      <c r="A76" s="23"/>
      <c r="B76" s="300"/>
      <c r="C76" s="299"/>
      <c r="D76" s="301"/>
      <c r="E76" s="287"/>
      <c r="F76" s="288"/>
      <c r="G76" s="288"/>
      <c r="H76" s="297"/>
    </row>
    <row r="77" spans="1:8" ht="12" customHeight="1">
      <c r="A77" s="78">
        <v>14.07</v>
      </c>
      <c r="B77" s="682" t="s">
        <v>441</v>
      </c>
      <c r="C77" s="683"/>
      <c r="D77" s="684"/>
      <c r="E77" s="288"/>
      <c r="F77" s="319"/>
      <c r="G77" s="391"/>
      <c r="H77" s="297"/>
    </row>
    <row r="78" spans="1:8" ht="12" customHeight="1">
      <c r="A78" s="23"/>
      <c r="B78" s="300"/>
      <c r="C78" s="299"/>
      <c r="D78" s="301"/>
      <c r="E78" s="287"/>
      <c r="F78" s="288"/>
      <c r="G78" s="288"/>
      <c r="H78" s="297"/>
    </row>
    <row r="79" spans="1:8" ht="12" customHeight="1">
      <c r="A79" s="23"/>
      <c r="B79" s="689" t="s">
        <v>440</v>
      </c>
      <c r="C79" s="690"/>
      <c r="D79" s="691"/>
      <c r="E79" s="502"/>
      <c r="F79" s="504"/>
      <c r="G79" s="303"/>
      <c r="H79" s="297"/>
    </row>
    <row r="80" spans="1:8" ht="12" customHeight="1">
      <c r="A80" s="11"/>
      <c r="B80" s="689" t="s">
        <v>439</v>
      </c>
      <c r="C80" s="690"/>
      <c r="D80" s="691"/>
      <c r="E80" s="287" t="s">
        <v>8</v>
      </c>
      <c r="F80" s="501" t="s">
        <v>432</v>
      </c>
      <c r="G80" s="303" t="s">
        <v>10</v>
      </c>
      <c r="H80" s="297"/>
    </row>
    <row r="81" spans="1:8" ht="12" customHeight="1">
      <c r="A81" s="11"/>
      <c r="B81" s="689" t="s">
        <v>438</v>
      </c>
      <c r="C81" s="690"/>
      <c r="D81" s="691"/>
      <c r="E81" s="502" t="s">
        <v>33</v>
      </c>
      <c r="F81" s="501">
        <v>10</v>
      </c>
      <c r="G81" s="288"/>
      <c r="H81" s="297"/>
    </row>
    <row r="82" spans="1:8" ht="12" customHeight="1">
      <c r="A82" s="11"/>
      <c r="B82" s="689"/>
      <c r="C82" s="690"/>
      <c r="D82" s="692"/>
      <c r="E82" s="502"/>
      <c r="F82" s="501"/>
      <c r="G82" s="288"/>
      <c r="H82" s="297"/>
    </row>
    <row r="83" spans="1:8" ht="12" customHeight="1">
      <c r="A83" s="11"/>
      <c r="B83" s="300"/>
      <c r="C83" s="299"/>
      <c r="D83" s="301"/>
      <c r="E83" s="287"/>
      <c r="F83" s="288"/>
      <c r="G83" s="288"/>
      <c r="H83" s="297"/>
    </row>
    <row r="84" spans="1:8" ht="12" customHeight="1">
      <c r="A84" s="23" t="s">
        <v>532</v>
      </c>
      <c r="B84" s="300" t="s">
        <v>520</v>
      </c>
      <c r="C84" s="299"/>
      <c r="D84" s="301"/>
      <c r="E84" s="287"/>
      <c r="F84" s="288"/>
      <c r="G84" s="288"/>
      <c r="H84" s="297"/>
    </row>
    <row r="85" spans="1:8" ht="12" customHeight="1">
      <c r="A85" s="11"/>
      <c r="B85" s="314"/>
      <c r="C85" s="315"/>
      <c r="D85" s="316"/>
      <c r="E85" s="287"/>
      <c r="F85" s="288"/>
      <c r="G85" s="288"/>
      <c r="H85" s="297"/>
    </row>
    <row r="86" spans="1:8" ht="12" customHeight="1">
      <c r="A86" s="23"/>
      <c r="B86" s="300" t="s">
        <v>15</v>
      </c>
      <c r="C86" s="299" t="s">
        <v>521</v>
      </c>
      <c r="D86" s="301"/>
      <c r="E86" s="287"/>
      <c r="F86" s="288"/>
      <c r="G86" s="288"/>
      <c r="H86" s="297"/>
    </row>
    <row r="87" spans="1:8" ht="12" customHeight="1">
      <c r="A87" s="23"/>
      <c r="B87" s="300"/>
      <c r="C87" s="299" t="s">
        <v>522</v>
      </c>
      <c r="D87" s="301"/>
      <c r="E87" s="287"/>
      <c r="F87" s="288"/>
      <c r="G87" s="288"/>
      <c r="H87" s="297"/>
    </row>
    <row r="88" spans="1:8" ht="12" customHeight="1">
      <c r="A88" s="23"/>
      <c r="B88" s="300"/>
      <c r="C88" s="299" t="s">
        <v>523</v>
      </c>
      <c r="D88" s="301"/>
      <c r="E88" s="287" t="s">
        <v>8</v>
      </c>
      <c r="F88" s="288" t="s">
        <v>9</v>
      </c>
      <c r="G88" s="288" t="s">
        <v>10</v>
      </c>
      <c r="H88" s="297">
        <v>60000</v>
      </c>
    </row>
    <row r="89" spans="1:8" ht="12" customHeight="1">
      <c r="A89" s="23"/>
      <c r="B89" s="300"/>
      <c r="C89" s="299"/>
      <c r="D89" s="301"/>
      <c r="E89" s="287"/>
      <c r="F89" s="288"/>
      <c r="G89" s="288"/>
      <c r="H89" s="297"/>
    </row>
    <row r="90" spans="1:8" ht="12" customHeight="1">
      <c r="A90" s="11"/>
      <c r="B90" s="300" t="s">
        <v>16</v>
      </c>
      <c r="C90" s="299" t="s">
        <v>524</v>
      </c>
      <c r="D90" s="301"/>
      <c r="E90" s="287"/>
      <c r="F90" s="288"/>
      <c r="G90" s="288"/>
      <c r="H90" s="297">
        <f>IF(OR(AND(F90="Prov",G90="Sum"),(G90="PC Sum")),". . . . . . . . .00",IF(ISERR(F90*G90),"",IF(F90*G90=0,"",ROUND(F90*G90,2))))</f>
      </c>
    </row>
    <row r="91" spans="1:8" ht="12" customHeight="1">
      <c r="A91" s="11"/>
      <c r="B91" s="300"/>
      <c r="C91" s="299" t="s">
        <v>525</v>
      </c>
      <c r="D91" s="301"/>
      <c r="E91" s="287" t="s">
        <v>14</v>
      </c>
      <c r="F91" s="317">
        <f>+H88</f>
        <v>60000</v>
      </c>
      <c r="G91" s="318"/>
      <c r="H91" s="297"/>
    </row>
    <row r="92" spans="1:8" ht="12" customHeight="1">
      <c r="A92" s="23"/>
      <c r="B92" s="300"/>
      <c r="C92" s="299"/>
      <c r="D92" s="301"/>
      <c r="E92" s="287"/>
      <c r="F92" s="288"/>
      <c r="G92" s="288"/>
      <c r="H92" s="297"/>
    </row>
    <row r="93" spans="1:8" ht="12" customHeight="1">
      <c r="A93" s="23" t="s">
        <v>526</v>
      </c>
      <c r="B93" s="300" t="s">
        <v>527</v>
      </c>
      <c r="C93" s="299"/>
      <c r="D93" s="301"/>
      <c r="E93" s="287"/>
      <c r="F93" s="302"/>
      <c r="G93" s="303"/>
      <c r="H93" s="297">
        <f>IF(OR(AND(F93="Prov",G93="Sum"),(G93="PC Sum")),". . . . . . . . .00",IF(ISERR(F93*G93),"",IF(F93*G93=0,"",ROUND(F93*G93,2))))</f>
      </c>
    </row>
    <row r="94" spans="1:8" ht="12" customHeight="1">
      <c r="A94" s="11"/>
      <c r="B94" s="300"/>
      <c r="C94" s="299"/>
      <c r="D94" s="301"/>
      <c r="E94" s="287"/>
      <c r="F94" s="302"/>
      <c r="G94" s="303"/>
      <c r="H94" s="297">
        <f>IF(OR(AND(F94="Prov",G94="Sum"),(G94="PC Sum")),". . . . . . . . .00",IF(ISERR(F94*G94),"",IF(F94*G94=0,"",ROUND(F94*G94,2))))</f>
      </c>
    </row>
    <row r="95" spans="1:8" ht="12" customHeight="1">
      <c r="A95" s="11"/>
      <c r="B95" s="300" t="s">
        <v>15</v>
      </c>
      <c r="C95" s="299" t="s">
        <v>528</v>
      </c>
      <c r="D95" s="301"/>
      <c r="E95" s="287" t="s">
        <v>8</v>
      </c>
      <c r="F95" s="288" t="s">
        <v>9</v>
      </c>
      <c r="G95" s="288" t="s">
        <v>10</v>
      </c>
      <c r="H95" s="297">
        <v>10000</v>
      </c>
    </row>
    <row r="96" spans="1:8" ht="12" customHeight="1">
      <c r="A96" s="11"/>
      <c r="B96" s="300"/>
      <c r="C96" s="299"/>
      <c r="D96" s="301"/>
      <c r="E96" s="287"/>
      <c r="F96" s="302"/>
      <c r="G96" s="303"/>
      <c r="H96" s="297"/>
    </row>
    <row r="97" spans="1:8" ht="12" customHeight="1">
      <c r="A97" s="11"/>
      <c r="B97" s="300" t="s">
        <v>16</v>
      </c>
      <c r="C97" s="299" t="s">
        <v>529</v>
      </c>
      <c r="D97" s="301"/>
      <c r="E97" s="287" t="s">
        <v>8</v>
      </c>
      <c r="F97" s="288" t="s">
        <v>9</v>
      </c>
      <c r="G97" s="288" t="s">
        <v>10</v>
      </c>
      <c r="H97" s="297">
        <v>7000</v>
      </c>
    </row>
    <row r="98" spans="1:8" ht="12" customHeight="1">
      <c r="A98" s="11"/>
      <c r="B98" s="300"/>
      <c r="C98" s="299"/>
      <c r="D98" s="301"/>
      <c r="E98" s="287"/>
      <c r="F98" s="302"/>
      <c r="G98" s="303"/>
      <c r="H98" s="297"/>
    </row>
    <row r="99" spans="1:8" ht="12" customHeight="1">
      <c r="A99" s="11"/>
      <c r="B99" s="300" t="s">
        <v>17</v>
      </c>
      <c r="C99" s="299" t="s">
        <v>524</v>
      </c>
      <c r="D99" s="301"/>
      <c r="E99" s="302" t="s">
        <v>14</v>
      </c>
      <c r="F99" s="317">
        <f>+H97+H95</f>
        <v>17000</v>
      </c>
      <c r="G99" s="392"/>
      <c r="H99" s="297"/>
    </row>
    <row r="100" spans="1:8" ht="12" customHeight="1">
      <c r="A100" s="11"/>
      <c r="B100" s="300"/>
      <c r="C100" s="299" t="s">
        <v>530</v>
      </c>
      <c r="D100" s="301"/>
      <c r="E100" s="287"/>
      <c r="F100" s="302"/>
      <c r="G100" s="303"/>
      <c r="H100" s="297"/>
    </row>
    <row r="101" spans="1:8" ht="12" customHeight="1">
      <c r="A101" s="23"/>
      <c r="B101" s="300"/>
      <c r="C101" s="299"/>
      <c r="D101" s="301"/>
      <c r="E101" s="287"/>
      <c r="F101" s="302"/>
      <c r="G101" s="303"/>
      <c r="H101" s="297"/>
    </row>
    <row r="102" spans="1:8" ht="12" customHeight="1">
      <c r="A102" s="23"/>
      <c r="B102" s="2" t="s">
        <v>19</v>
      </c>
      <c r="C102" s="299" t="s">
        <v>531</v>
      </c>
      <c r="D102" s="301"/>
      <c r="E102" s="287" t="s">
        <v>8</v>
      </c>
      <c r="F102" s="288" t="s">
        <v>9</v>
      </c>
      <c r="G102" s="288" t="s">
        <v>10</v>
      </c>
      <c r="H102" s="297">
        <v>25000</v>
      </c>
    </row>
    <row r="103" spans="1:8" ht="12" customHeight="1">
      <c r="A103" s="23"/>
      <c r="B103" s="300"/>
      <c r="C103" s="299"/>
      <c r="D103" s="301"/>
      <c r="E103" s="287"/>
      <c r="F103" s="302"/>
      <c r="G103" s="303"/>
      <c r="H103" s="297"/>
    </row>
    <row r="104" spans="1:8" ht="12" customHeight="1">
      <c r="A104" s="23"/>
      <c r="B104" s="300"/>
      <c r="C104" s="299" t="s">
        <v>524</v>
      </c>
      <c r="D104" s="301"/>
      <c r="E104" s="302" t="s">
        <v>14</v>
      </c>
      <c r="F104" s="317">
        <f>+H102+H100</f>
        <v>25000</v>
      </c>
      <c r="G104" s="392"/>
      <c r="H104" s="297"/>
    </row>
    <row r="105" spans="1:8" ht="12" customHeight="1">
      <c r="A105" s="23"/>
      <c r="B105" s="300"/>
      <c r="C105" s="299" t="s">
        <v>530</v>
      </c>
      <c r="D105" s="301"/>
      <c r="E105" s="287"/>
      <c r="F105" s="302"/>
      <c r="G105" s="303"/>
      <c r="H105" s="297"/>
    </row>
    <row r="106" spans="1:8" ht="12" customHeight="1">
      <c r="A106" s="23"/>
      <c r="B106" s="300"/>
      <c r="C106" s="299"/>
      <c r="D106" s="301"/>
      <c r="E106" s="302"/>
      <c r="F106" s="317"/>
      <c r="G106" s="392"/>
      <c r="H106" s="297"/>
    </row>
    <row r="107" spans="1:8" ht="12" customHeight="1">
      <c r="A107" s="23"/>
      <c r="B107" s="300"/>
      <c r="C107" s="299"/>
      <c r="D107" s="301"/>
      <c r="E107" s="287"/>
      <c r="F107" s="288"/>
      <c r="G107" s="288"/>
      <c r="H107" s="297"/>
    </row>
    <row r="108" spans="1:8" ht="12" customHeight="1">
      <c r="A108" s="23"/>
      <c r="B108" s="300"/>
      <c r="C108" s="299"/>
      <c r="D108" s="301"/>
      <c r="E108" s="287"/>
      <c r="F108" s="302"/>
      <c r="G108" s="303"/>
      <c r="H108" s="297"/>
    </row>
    <row r="109" spans="1:8" ht="12" customHeight="1">
      <c r="A109" s="23"/>
      <c r="B109" s="300"/>
      <c r="C109" s="299"/>
      <c r="D109" s="301"/>
      <c r="E109" s="302"/>
      <c r="F109" s="317"/>
      <c r="G109" s="392"/>
      <c r="H109" s="297"/>
    </row>
    <row r="110" spans="1:8" ht="12" customHeight="1">
      <c r="A110" s="23"/>
      <c r="B110" s="300"/>
      <c r="C110" s="299"/>
      <c r="D110" s="301"/>
      <c r="E110" s="287"/>
      <c r="F110" s="302"/>
      <c r="G110" s="303"/>
      <c r="H110" s="297"/>
    </row>
    <row r="111" spans="1:8" ht="12" customHeight="1">
      <c r="A111" s="23"/>
      <c r="B111" s="300"/>
      <c r="C111" s="299"/>
      <c r="D111" s="301"/>
      <c r="E111" s="302"/>
      <c r="F111" s="317"/>
      <c r="G111" s="392"/>
      <c r="H111" s="297"/>
    </row>
    <row r="112" spans="1:8" ht="12" customHeight="1">
      <c r="A112" s="23"/>
      <c r="B112" s="300"/>
      <c r="C112" s="299"/>
      <c r="D112" s="301"/>
      <c r="E112" s="287"/>
      <c r="F112" s="302"/>
      <c r="G112" s="505"/>
      <c r="H112" s="297"/>
    </row>
    <row r="113" spans="1:8" ht="12" customHeight="1">
      <c r="A113" s="23"/>
      <c r="B113" s="300"/>
      <c r="C113" s="299"/>
      <c r="D113" s="301"/>
      <c r="E113" s="287"/>
      <c r="F113" s="302"/>
      <c r="G113" s="303"/>
      <c r="H113" s="297"/>
    </row>
    <row r="114" spans="1:8" ht="12" customHeight="1">
      <c r="A114" s="23"/>
      <c r="B114" s="300"/>
      <c r="C114" s="299"/>
      <c r="D114" s="301"/>
      <c r="E114" s="287"/>
      <c r="F114" s="302"/>
      <c r="G114" s="303"/>
      <c r="H114" s="297"/>
    </row>
    <row r="115" spans="1:8" ht="12" customHeight="1">
      <c r="A115" s="23"/>
      <c r="B115" s="300"/>
      <c r="C115" s="299"/>
      <c r="D115" s="301"/>
      <c r="E115" s="287"/>
      <c r="F115" s="302"/>
      <c r="G115" s="303"/>
      <c r="H115" s="297"/>
    </row>
    <row r="116" spans="1:8" ht="12" customHeight="1">
      <c r="A116" s="23"/>
      <c r="B116" s="300"/>
      <c r="C116" s="299"/>
      <c r="D116" s="301"/>
      <c r="E116" s="287"/>
      <c r="F116" s="302"/>
      <c r="G116" s="303"/>
      <c r="H116" s="297"/>
    </row>
    <row r="117" spans="1:8" ht="12" customHeight="1">
      <c r="A117" s="23"/>
      <c r="B117" s="300"/>
      <c r="C117" s="299"/>
      <c r="D117" s="301"/>
      <c r="E117" s="302"/>
      <c r="F117" s="317"/>
      <c r="G117" s="392"/>
      <c r="H117" s="297"/>
    </row>
    <row r="118" spans="1:8" ht="12" customHeight="1">
      <c r="A118" s="23"/>
      <c r="B118" s="300"/>
      <c r="C118" s="299"/>
      <c r="D118" s="301"/>
      <c r="E118" s="287"/>
      <c r="F118" s="302"/>
      <c r="G118" s="505"/>
      <c r="H118" s="297"/>
    </row>
    <row r="119" spans="1:8" ht="12" customHeight="1">
      <c r="A119" s="23"/>
      <c r="B119" s="300"/>
      <c r="C119" s="299"/>
      <c r="D119" s="323"/>
      <c r="E119" s="292"/>
      <c r="F119" s="627"/>
      <c r="G119" s="505"/>
      <c r="H119" s="297"/>
    </row>
    <row r="120" spans="1:8" ht="12" customHeight="1">
      <c r="A120" s="6"/>
      <c r="B120" s="294"/>
      <c r="C120" s="295"/>
      <c r="D120" s="295"/>
      <c r="E120" s="275"/>
      <c r="F120" s="304"/>
      <c r="G120" s="305"/>
      <c r="H120" s="306"/>
    </row>
    <row r="121" spans="1:8" ht="12" customHeight="1">
      <c r="A121" s="11" t="s">
        <v>391</v>
      </c>
      <c r="B121" s="685" t="s">
        <v>21</v>
      </c>
      <c r="C121" s="686"/>
      <c r="D121" s="686"/>
      <c r="E121" s="686"/>
      <c r="F121" s="686"/>
      <c r="G121" s="687"/>
      <c r="H121" s="307"/>
    </row>
    <row r="122" spans="1:8" ht="12" customHeight="1">
      <c r="A122" s="45"/>
      <c r="B122" s="308"/>
      <c r="C122" s="309"/>
      <c r="D122" s="309"/>
      <c r="E122" s="290"/>
      <c r="F122" s="310"/>
      <c r="G122" s="311"/>
      <c r="H122" s="320"/>
    </row>
    <row r="123" spans="4:8" ht="12" customHeight="1">
      <c r="D123" s="2"/>
      <c r="E123" s="2"/>
      <c r="F123" s="2"/>
      <c r="G123" s="2"/>
      <c r="H123" s="2"/>
    </row>
    <row r="124" spans="4:8" ht="12" customHeight="1">
      <c r="D124" s="2"/>
      <c r="E124" s="2"/>
      <c r="F124" s="2"/>
      <c r="G124" s="2"/>
      <c r="H124" s="2"/>
    </row>
    <row r="125" spans="4:8" ht="12" customHeight="1">
      <c r="D125" s="376" t="s">
        <v>407</v>
      </c>
      <c r="E125" s="2"/>
      <c r="F125" s="2"/>
      <c r="G125" s="2"/>
      <c r="H125" s="2"/>
    </row>
  </sheetData>
  <sheetProtection/>
  <mergeCells count="12">
    <mergeCell ref="A1:H1"/>
    <mergeCell ref="A2:H2"/>
    <mergeCell ref="G4:H4"/>
    <mergeCell ref="B62:G62"/>
    <mergeCell ref="B73:G73"/>
    <mergeCell ref="B77:D77"/>
    <mergeCell ref="B121:G121"/>
    <mergeCell ref="A3:H3"/>
    <mergeCell ref="B79:D79"/>
    <mergeCell ref="B80:D80"/>
    <mergeCell ref="B81:D81"/>
    <mergeCell ref="B82:D82"/>
  </mergeCells>
  <printOptions/>
  <pageMargins left="0.7" right="0.4479166666666667" top="0.75" bottom="0.75" header="0.3" footer="0.3"/>
  <pageSetup horizontalDpi="600" verticalDpi="600" orientation="portrait" paperSize="9" scale="81" r:id="rId1"/>
  <headerFooter>
    <oddFooter>&amp;C&amp;10C2.2.4</oddFooter>
  </headerFooter>
  <rowBreaks count="1" manualBreakCount="1">
    <brk id="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SheetLayoutView="100" workbookViewId="0" topLeftCell="A94">
      <selection activeCell="H134" sqref="H134"/>
    </sheetView>
  </sheetViews>
  <sheetFormatPr defaultColWidth="11.10546875" defaultRowHeight="15"/>
  <cols>
    <col min="1" max="1" width="9.6640625" style="2" customWidth="1"/>
    <col min="2" max="3" width="3.77734375" style="2" customWidth="1"/>
    <col min="4" max="4" width="32.21484375" style="2" customWidth="1"/>
    <col min="5" max="5" width="6.77734375" style="3" customWidth="1"/>
    <col min="6" max="7" width="8.77734375" style="5" customWidth="1"/>
    <col min="8" max="8" width="13.6640625" style="55" customWidth="1"/>
    <col min="9" max="16384" width="11.10546875" style="2" customWidth="1"/>
  </cols>
  <sheetData>
    <row r="1" spans="1:8" ht="17.25" customHeight="1">
      <c r="A1" s="681" t="str">
        <f>+'1400'!A1:H1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 customHeight="1">
      <c r="A2" s="681" t="str">
        <f>+'1400'!A2:H2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 customHeight="1">
      <c r="A3" s="642" t="str">
        <f>+'1300'!A3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ht="12.75">
      <c r="A4" s="1"/>
      <c r="B4" s="1"/>
      <c r="C4" s="1"/>
      <c r="D4" s="1"/>
      <c r="E4" s="1"/>
      <c r="F4" s="1"/>
      <c r="G4" s="1"/>
      <c r="H4" s="343" t="s">
        <v>341</v>
      </c>
    </row>
    <row r="5" spans="1:8" ht="12" customHeight="1">
      <c r="A5" s="194"/>
      <c r="B5" s="195"/>
      <c r="C5" s="196"/>
      <c r="D5" s="197"/>
      <c r="E5" s="194"/>
      <c r="F5" s="198"/>
      <c r="G5" s="198"/>
      <c r="H5" s="368"/>
    </row>
    <row r="6" spans="1:8" ht="12" customHeight="1">
      <c r="A6" s="199" t="s">
        <v>22</v>
      </c>
      <c r="B6" s="200" t="s">
        <v>1</v>
      </c>
      <c r="C6" s="201"/>
      <c r="D6" s="202"/>
      <c r="E6" s="199" t="s">
        <v>2</v>
      </c>
      <c r="F6" s="203" t="s">
        <v>3</v>
      </c>
      <c r="G6" s="203" t="s">
        <v>4</v>
      </c>
      <c r="H6" s="204" t="s">
        <v>5</v>
      </c>
    </row>
    <row r="7" spans="1:8" ht="12" customHeight="1">
      <c r="A7" s="199" t="s">
        <v>23</v>
      </c>
      <c r="B7" s="205"/>
      <c r="C7" s="206"/>
      <c r="D7" s="207"/>
      <c r="E7" s="208"/>
      <c r="F7" s="209"/>
      <c r="G7" s="209"/>
      <c r="H7" s="209"/>
    </row>
    <row r="8" spans="1:8" ht="12" customHeight="1">
      <c r="A8" s="210"/>
      <c r="B8" s="211"/>
      <c r="C8" s="212"/>
      <c r="D8" s="213"/>
      <c r="E8" s="210"/>
      <c r="F8" s="214"/>
      <c r="G8" s="214"/>
      <c r="H8" s="214"/>
    </row>
    <row r="9" spans="1:8" ht="12" customHeight="1">
      <c r="A9" s="215"/>
      <c r="B9" s="349"/>
      <c r="C9" s="350"/>
      <c r="D9" s="351"/>
      <c r="E9" s="352"/>
      <c r="F9" s="353"/>
      <c r="G9" s="353"/>
      <c r="H9" s="354">
        <f>IF(OR(AND(F9="Prov",G9="Sum"),(G9="PC Sum")),". . . . . . . . .00",IF(ISERR(F9*G9),"",IF(F9*G9=0,"",ROUND(F9*G9,2))))</f>
      </c>
    </row>
    <row r="10" spans="1:8" s="26" customFormat="1" ht="12" customHeight="1">
      <c r="A10" s="208">
        <v>1500</v>
      </c>
      <c r="B10" s="628" t="s">
        <v>44</v>
      </c>
      <c r="C10" s="338"/>
      <c r="D10" s="339"/>
      <c r="E10" s="208"/>
      <c r="F10" s="209"/>
      <c r="G10" s="209"/>
      <c r="H10" s="209"/>
    </row>
    <row r="11" spans="1:8" s="26" customFormat="1" ht="12" customHeight="1">
      <c r="A11" s="208"/>
      <c r="B11" s="337"/>
      <c r="C11" s="338"/>
      <c r="D11" s="339"/>
      <c r="E11" s="208"/>
      <c r="F11" s="209"/>
      <c r="G11" s="209"/>
      <c r="H11" s="209"/>
    </row>
    <row r="12" spans="1:8" s="26" customFormat="1" ht="12" customHeight="1">
      <c r="A12" s="208">
        <v>15.01</v>
      </c>
      <c r="B12" s="337" t="s">
        <v>45</v>
      </c>
      <c r="C12" s="338"/>
      <c r="D12" s="339"/>
      <c r="E12" s="208"/>
      <c r="F12" s="209"/>
      <c r="G12" s="209"/>
      <c r="H12" s="209"/>
    </row>
    <row r="13" spans="1:8" s="26" customFormat="1" ht="12" customHeight="1">
      <c r="A13" s="208" t="s">
        <v>46</v>
      </c>
      <c r="B13" s="337" t="s">
        <v>47</v>
      </c>
      <c r="C13" s="338"/>
      <c r="D13" s="339"/>
      <c r="E13" s="208" t="s">
        <v>48</v>
      </c>
      <c r="F13" s="209">
        <v>8</v>
      </c>
      <c r="G13" s="209"/>
      <c r="H13" s="496"/>
    </row>
    <row r="14" spans="1:8" s="26" customFormat="1" ht="12" customHeight="1">
      <c r="A14" s="208"/>
      <c r="B14" s="337"/>
      <c r="C14" s="338"/>
      <c r="D14" s="339"/>
      <c r="E14" s="208"/>
      <c r="F14" s="209"/>
      <c r="G14" s="209"/>
      <c r="H14" s="209"/>
    </row>
    <row r="15" spans="1:8" s="26" customFormat="1" ht="12" customHeight="1">
      <c r="A15" s="208">
        <v>15.02</v>
      </c>
      <c r="B15" s="337" t="s">
        <v>49</v>
      </c>
      <c r="C15" s="338"/>
      <c r="D15" s="339"/>
      <c r="E15" s="208"/>
      <c r="F15" s="209"/>
      <c r="G15" s="209"/>
      <c r="H15" s="209"/>
    </row>
    <row r="16" spans="1:8" s="26" customFormat="1" ht="12" customHeight="1">
      <c r="A16" s="208"/>
      <c r="B16" s="337"/>
      <c r="C16" s="338"/>
      <c r="D16" s="339"/>
      <c r="E16" s="208"/>
      <c r="F16" s="209"/>
      <c r="G16" s="209"/>
      <c r="H16" s="209"/>
    </row>
    <row r="17" spans="1:8" s="26" customFormat="1" ht="12" customHeight="1">
      <c r="A17" s="208"/>
      <c r="B17" s="337" t="s">
        <v>15</v>
      </c>
      <c r="C17" s="338" t="s">
        <v>50</v>
      </c>
      <c r="D17" s="339"/>
      <c r="E17" s="208" t="s">
        <v>48</v>
      </c>
      <c r="F17" s="209">
        <v>8</v>
      </c>
      <c r="G17" s="209"/>
      <c r="H17" s="209"/>
    </row>
    <row r="18" spans="1:8" s="26" customFormat="1" ht="12" customHeight="1">
      <c r="A18" s="208"/>
      <c r="B18" s="337"/>
      <c r="C18" s="338"/>
      <c r="D18" s="339"/>
      <c r="E18" s="208"/>
      <c r="F18" s="209"/>
      <c r="G18" s="209"/>
      <c r="H18" s="209"/>
    </row>
    <row r="19" spans="1:8" s="26" customFormat="1" ht="12" customHeight="1">
      <c r="A19" s="208"/>
      <c r="B19" s="337" t="s">
        <v>16</v>
      </c>
      <c r="C19" s="338" t="s">
        <v>51</v>
      </c>
      <c r="D19" s="339"/>
      <c r="E19" s="208" t="s">
        <v>52</v>
      </c>
      <c r="F19" s="209">
        <v>250</v>
      </c>
      <c r="G19" s="209"/>
      <c r="H19" s="209"/>
    </row>
    <row r="20" spans="1:8" s="26" customFormat="1" ht="12" customHeight="1">
      <c r="A20" s="208"/>
      <c r="B20" s="337"/>
      <c r="C20" s="338"/>
      <c r="D20" s="339"/>
      <c r="E20" s="208"/>
      <c r="F20" s="209"/>
      <c r="G20" s="209"/>
      <c r="H20" s="209"/>
    </row>
    <row r="21" spans="1:8" s="26" customFormat="1" ht="12" customHeight="1">
      <c r="A21" s="208"/>
      <c r="B21" s="337" t="s">
        <v>17</v>
      </c>
      <c r="C21" s="338" t="s">
        <v>53</v>
      </c>
      <c r="D21" s="339"/>
      <c r="E21" s="208" t="s">
        <v>52</v>
      </c>
      <c r="F21" s="209">
        <v>250</v>
      </c>
      <c r="G21" s="209"/>
      <c r="H21" s="209"/>
    </row>
    <row r="22" spans="1:8" s="26" customFormat="1" ht="12" customHeight="1">
      <c r="A22" s="208"/>
      <c r="B22" s="337"/>
      <c r="C22" s="338"/>
      <c r="D22" s="339"/>
      <c r="E22" s="208"/>
      <c r="F22" s="209"/>
      <c r="G22" s="209"/>
      <c r="H22" s="209"/>
    </row>
    <row r="23" spans="1:8" s="26" customFormat="1" ht="12" customHeight="1">
      <c r="A23" s="208" t="s">
        <v>54</v>
      </c>
      <c r="B23" s="337" t="s">
        <v>55</v>
      </c>
      <c r="C23" s="338"/>
      <c r="D23" s="339"/>
      <c r="E23" s="208"/>
      <c r="F23" s="209"/>
      <c r="G23" s="209"/>
      <c r="H23" s="209"/>
    </row>
    <row r="24" spans="1:8" s="26" customFormat="1" ht="12" customHeight="1">
      <c r="A24" s="208"/>
      <c r="B24" s="337"/>
      <c r="C24" s="338"/>
      <c r="D24" s="339"/>
      <c r="E24" s="208"/>
      <c r="F24" s="209"/>
      <c r="G24" s="209"/>
      <c r="H24" s="209"/>
    </row>
    <row r="25" spans="1:10" s="26" customFormat="1" ht="12" customHeight="1">
      <c r="A25" s="208"/>
      <c r="B25" s="337" t="s">
        <v>15</v>
      </c>
      <c r="C25" s="338" t="s">
        <v>56</v>
      </c>
      <c r="D25" s="339"/>
      <c r="E25" s="208" t="s">
        <v>57</v>
      </c>
      <c r="F25" s="209">
        <f>2*300</f>
        <v>600</v>
      </c>
      <c r="G25" s="209"/>
      <c r="H25" s="209"/>
      <c r="J25" s="26">
        <f>25*6</f>
        <v>150</v>
      </c>
    </row>
    <row r="26" spans="1:8" s="26" customFormat="1" ht="12" customHeight="1">
      <c r="A26" s="208"/>
      <c r="B26" s="337"/>
      <c r="C26" s="338"/>
      <c r="D26" s="339"/>
      <c r="E26" s="208"/>
      <c r="F26" s="209"/>
      <c r="G26" s="209"/>
      <c r="H26" s="209"/>
    </row>
    <row r="27" spans="1:8" s="26" customFormat="1" ht="12" customHeight="1">
      <c r="A27" s="208"/>
      <c r="B27" s="337" t="s">
        <v>16</v>
      </c>
      <c r="C27" s="338" t="s">
        <v>58</v>
      </c>
      <c r="D27" s="339"/>
      <c r="E27" s="208" t="s">
        <v>38</v>
      </c>
      <c r="F27" s="209">
        <v>8</v>
      </c>
      <c r="G27" s="209"/>
      <c r="H27" s="209"/>
    </row>
    <row r="28" spans="1:8" s="26" customFormat="1" ht="12" customHeight="1">
      <c r="A28" s="208"/>
      <c r="B28" s="337"/>
      <c r="C28" s="338"/>
      <c r="D28" s="339"/>
      <c r="E28" s="208"/>
      <c r="F28" s="209"/>
      <c r="G28" s="209"/>
      <c r="H28" s="209"/>
    </row>
    <row r="29" spans="1:8" s="26" customFormat="1" ht="12" customHeight="1">
      <c r="A29" s="208"/>
      <c r="B29" s="337" t="s">
        <v>37</v>
      </c>
      <c r="C29" s="338" t="s">
        <v>59</v>
      </c>
      <c r="D29" s="339"/>
      <c r="E29" s="208" t="s">
        <v>38</v>
      </c>
      <c r="F29" s="209">
        <v>8</v>
      </c>
      <c r="G29" s="209"/>
      <c r="H29" s="209"/>
    </row>
    <row r="30" spans="1:8" s="26" customFormat="1" ht="12" customHeight="1">
      <c r="A30" s="208"/>
      <c r="B30" s="337"/>
      <c r="C30" s="338"/>
      <c r="D30" s="339"/>
      <c r="E30" s="208"/>
      <c r="F30" s="209"/>
      <c r="G30" s="209"/>
      <c r="H30" s="209"/>
    </row>
    <row r="31" spans="1:8" s="26" customFormat="1" ht="12" customHeight="1">
      <c r="A31" s="208"/>
      <c r="B31" s="337" t="s">
        <v>39</v>
      </c>
      <c r="C31" s="338" t="s">
        <v>60</v>
      </c>
      <c r="D31" s="339"/>
      <c r="E31" s="208" t="s">
        <v>38</v>
      </c>
      <c r="F31" s="209">
        <v>8</v>
      </c>
      <c r="G31" s="209"/>
      <c r="H31" s="209"/>
    </row>
    <row r="32" spans="1:8" s="26" customFormat="1" ht="12" customHeight="1">
      <c r="A32" s="208"/>
      <c r="B32" s="337"/>
      <c r="C32" s="338"/>
      <c r="D32" s="339"/>
      <c r="E32" s="208"/>
      <c r="F32" s="209"/>
      <c r="G32" s="209"/>
      <c r="H32" s="209"/>
    </row>
    <row r="33" spans="1:8" s="26" customFormat="1" ht="12" customHeight="1">
      <c r="A33" s="208"/>
      <c r="B33" s="337" t="s">
        <v>61</v>
      </c>
      <c r="C33" s="338" t="s">
        <v>62</v>
      </c>
      <c r="D33" s="339"/>
      <c r="E33" s="208"/>
      <c r="F33" s="209"/>
      <c r="G33" s="209"/>
      <c r="H33" s="209"/>
    </row>
    <row r="34" spans="1:8" s="26" customFormat="1" ht="12" customHeight="1">
      <c r="A34" s="208"/>
      <c r="B34" s="337"/>
      <c r="C34" s="338" t="s">
        <v>63</v>
      </c>
      <c r="D34" s="339"/>
      <c r="E34" s="208" t="s">
        <v>36</v>
      </c>
      <c r="F34" s="209">
        <v>8</v>
      </c>
      <c r="G34" s="209"/>
      <c r="H34" s="209"/>
    </row>
    <row r="35" spans="1:8" s="26" customFormat="1" ht="12" customHeight="1">
      <c r="A35" s="208"/>
      <c r="B35" s="337"/>
      <c r="C35" s="338"/>
      <c r="D35" s="339"/>
      <c r="E35" s="208"/>
      <c r="F35" s="209"/>
      <c r="G35" s="209"/>
      <c r="H35" s="209"/>
    </row>
    <row r="36" spans="1:8" s="26" customFormat="1" ht="12" customHeight="1">
      <c r="A36" s="208"/>
      <c r="B36" s="337" t="s">
        <v>64</v>
      </c>
      <c r="C36" s="338" t="s">
        <v>65</v>
      </c>
      <c r="D36" s="339"/>
      <c r="E36" s="208"/>
      <c r="F36" s="209"/>
      <c r="G36" s="209"/>
      <c r="H36" s="209"/>
    </row>
    <row r="37" spans="1:8" s="26" customFormat="1" ht="12" customHeight="1">
      <c r="A37" s="208"/>
      <c r="B37" s="337"/>
      <c r="C37" s="338"/>
      <c r="D37" s="339"/>
      <c r="E37" s="208"/>
      <c r="F37" s="209"/>
      <c r="G37" s="209"/>
      <c r="H37" s="209"/>
    </row>
    <row r="38" spans="1:8" s="26" customFormat="1" ht="12" customHeight="1">
      <c r="A38" s="208"/>
      <c r="B38" s="337"/>
      <c r="C38" s="338" t="s">
        <v>40</v>
      </c>
      <c r="D38" s="339" t="s">
        <v>66</v>
      </c>
      <c r="E38" s="208" t="s">
        <v>38</v>
      </c>
      <c r="F38" s="209">
        <v>15</v>
      </c>
      <c r="G38" s="209"/>
      <c r="H38" s="209"/>
    </row>
    <row r="39" spans="1:8" s="26" customFormat="1" ht="12" customHeight="1">
      <c r="A39" s="208"/>
      <c r="B39" s="337"/>
      <c r="C39" s="338"/>
      <c r="D39" s="339"/>
      <c r="E39" s="208"/>
      <c r="F39" s="209"/>
      <c r="G39" s="209"/>
      <c r="H39" s="209"/>
    </row>
    <row r="40" spans="1:8" s="26" customFormat="1" ht="12" customHeight="1">
      <c r="A40" s="208"/>
      <c r="B40" s="337"/>
      <c r="C40" s="338" t="s">
        <v>11</v>
      </c>
      <c r="D40" s="339" t="s">
        <v>67</v>
      </c>
      <c r="E40" s="208" t="s">
        <v>38</v>
      </c>
      <c r="F40" s="209">
        <v>8</v>
      </c>
      <c r="G40" s="209"/>
      <c r="H40" s="209"/>
    </row>
    <row r="41" spans="1:8" s="26" customFormat="1" ht="12" customHeight="1">
      <c r="A41" s="208"/>
      <c r="B41" s="337"/>
      <c r="C41" s="338"/>
      <c r="D41" s="339"/>
      <c r="E41" s="208"/>
      <c r="F41" s="209"/>
      <c r="G41" s="209"/>
      <c r="H41" s="209"/>
    </row>
    <row r="42" spans="1:8" s="26" customFormat="1" ht="12" customHeight="1">
      <c r="A42" s="208"/>
      <c r="B42" s="337" t="s">
        <v>68</v>
      </c>
      <c r="C42" s="338" t="s">
        <v>69</v>
      </c>
      <c r="D42" s="339"/>
      <c r="E42" s="208" t="s">
        <v>38</v>
      </c>
      <c r="F42" s="209">
        <v>15</v>
      </c>
      <c r="G42" s="209"/>
      <c r="H42" s="209"/>
    </row>
    <row r="43" spans="1:8" s="26" customFormat="1" ht="12" customHeight="1">
      <c r="A43" s="208"/>
      <c r="B43" s="337"/>
      <c r="C43" s="338"/>
      <c r="D43" s="339"/>
      <c r="E43" s="208"/>
      <c r="F43" s="209"/>
      <c r="G43" s="209"/>
      <c r="H43" s="209"/>
    </row>
    <row r="44" spans="1:8" s="26" customFormat="1" ht="12" customHeight="1">
      <c r="A44" s="208"/>
      <c r="B44" s="337" t="s">
        <v>70</v>
      </c>
      <c r="C44" s="338" t="s">
        <v>71</v>
      </c>
      <c r="D44" s="339"/>
      <c r="E44" s="208" t="s">
        <v>72</v>
      </c>
      <c r="F44" s="209">
        <v>4</v>
      </c>
      <c r="G44" s="209"/>
      <c r="H44" s="209"/>
    </row>
    <row r="45" spans="1:8" s="26" customFormat="1" ht="12" customHeight="1">
      <c r="A45" s="208"/>
      <c r="B45" s="337"/>
      <c r="C45" s="338"/>
      <c r="D45" s="339"/>
      <c r="E45" s="208"/>
      <c r="F45" s="209"/>
      <c r="G45" s="209"/>
      <c r="H45" s="209"/>
    </row>
    <row r="46" spans="1:8" s="26" customFormat="1" ht="12" customHeight="1">
      <c r="A46" s="208"/>
      <c r="B46" s="337" t="s">
        <v>73</v>
      </c>
      <c r="C46" s="338" t="s">
        <v>74</v>
      </c>
      <c r="D46" s="339"/>
      <c r="E46" s="208" t="s">
        <v>72</v>
      </c>
      <c r="F46" s="209">
        <v>4</v>
      </c>
      <c r="G46" s="209"/>
      <c r="H46" s="209"/>
    </row>
    <row r="47" spans="1:8" s="26" customFormat="1" ht="12" customHeight="1">
      <c r="A47" s="208"/>
      <c r="B47" s="337"/>
      <c r="C47" s="338"/>
      <c r="D47" s="339"/>
      <c r="E47" s="208"/>
      <c r="F47" s="209"/>
      <c r="G47" s="209"/>
      <c r="H47" s="209"/>
    </row>
    <row r="48" spans="1:8" s="26" customFormat="1" ht="12" customHeight="1">
      <c r="A48" s="208" t="s">
        <v>75</v>
      </c>
      <c r="B48" s="337" t="s">
        <v>76</v>
      </c>
      <c r="C48" s="338"/>
      <c r="D48" s="339"/>
      <c r="E48" s="208"/>
      <c r="F48" s="209"/>
      <c r="G48" s="209"/>
      <c r="H48" s="209"/>
    </row>
    <row r="49" spans="1:8" s="26" customFormat="1" ht="12" customHeight="1">
      <c r="A49" s="208"/>
      <c r="B49" s="337" t="s">
        <v>77</v>
      </c>
      <c r="C49" s="338"/>
      <c r="D49" s="339"/>
      <c r="E49" s="208"/>
      <c r="F49" s="209"/>
      <c r="G49" s="209"/>
      <c r="H49" s="209"/>
    </row>
    <row r="50" spans="1:8" s="26" customFormat="1" ht="12" customHeight="1">
      <c r="A50" s="208"/>
      <c r="B50" s="337" t="s">
        <v>78</v>
      </c>
      <c r="C50" s="338"/>
      <c r="D50" s="339"/>
      <c r="E50" s="208"/>
      <c r="F50" s="209"/>
      <c r="G50" s="209"/>
      <c r="H50" s="209"/>
    </row>
    <row r="51" spans="1:8" s="26" customFormat="1" ht="12" customHeight="1">
      <c r="A51" s="208"/>
      <c r="B51" s="337"/>
      <c r="C51" s="338"/>
      <c r="D51" s="339"/>
      <c r="E51" s="208"/>
      <c r="F51" s="209"/>
      <c r="G51" s="209"/>
      <c r="H51" s="209"/>
    </row>
    <row r="52" spans="1:8" s="26" customFormat="1" ht="12" customHeight="1">
      <c r="A52" s="208"/>
      <c r="B52" s="337" t="s">
        <v>15</v>
      </c>
      <c r="C52" s="338" t="s">
        <v>79</v>
      </c>
      <c r="D52" s="339"/>
      <c r="E52" s="208" t="s">
        <v>52</v>
      </c>
      <c r="F52" s="209">
        <v>500</v>
      </c>
      <c r="G52" s="209"/>
      <c r="H52" s="209"/>
    </row>
    <row r="53" spans="1:8" s="26" customFormat="1" ht="12" customHeight="1">
      <c r="A53" s="208"/>
      <c r="B53" s="337"/>
      <c r="C53" s="338"/>
      <c r="D53" s="339"/>
      <c r="E53" s="208"/>
      <c r="F53" s="209"/>
      <c r="G53" s="209"/>
      <c r="H53" s="209"/>
    </row>
    <row r="54" spans="1:8" s="26" customFormat="1" ht="12" customHeight="1">
      <c r="A54" s="208" t="s">
        <v>80</v>
      </c>
      <c r="B54" s="337" t="s">
        <v>81</v>
      </c>
      <c r="C54" s="338"/>
      <c r="D54" s="339"/>
      <c r="E54" s="208" t="s">
        <v>82</v>
      </c>
      <c r="F54" s="209">
        <v>6000</v>
      </c>
      <c r="G54" s="209"/>
      <c r="H54" s="209"/>
    </row>
    <row r="55" spans="1:8" s="26" customFormat="1" ht="12" customHeight="1">
      <c r="A55" s="208"/>
      <c r="B55" s="337"/>
      <c r="C55" s="338"/>
      <c r="D55" s="339"/>
      <c r="E55" s="208"/>
      <c r="F55" s="209"/>
      <c r="G55" s="209"/>
      <c r="H55" s="209"/>
    </row>
    <row r="56" spans="1:8" s="26" customFormat="1" ht="12" customHeight="1">
      <c r="A56" s="208"/>
      <c r="B56" s="337"/>
      <c r="C56" s="338"/>
      <c r="D56" s="339"/>
      <c r="E56" s="208"/>
      <c r="F56" s="209"/>
      <c r="G56" s="209"/>
      <c r="H56" s="209"/>
    </row>
    <row r="57" spans="1:8" s="26" customFormat="1" ht="12" customHeight="1">
      <c r="A57" s="208"/>
      <c r="B57" s="340"/>
      <c r="C57" s="248"/>
      <c r="D57" s="207"/>
      <c r="E57" s="208"/>
      <c r="F57" s="209"/>
      <c r="G57" s="209"/>
      <c r="H57" s="209"/>
    </row>
    <row r="58" spans="1:10" s="26" customFormat="1" ht="12" customHeight="1">
      <c r="A58" s="208"/>
      <c r="B58" s="340"/>
      <c r="C58" s="248"/>
      <c r="D58" s="207"/>
      <c r="E58" s="208"/>
      <c r="F58" s="209"/>
      <c r="G58" s="209"/>
      <c r="H58" s="209"/>
      <c r="J58" s="26">
        <v>15000</v>
      </c>
    </row>
    <row r="59" spans="1:8" s="26" customFormat="1" ht="12" customHeight="1">
      <c r="A59" s="208"/>
      <c r="B59" s="340"/>
      <c r="C59" s="248"/>
      <c r="D59" s="207"/>
      <c r="E59" s="208"/>
      <c r="F59" s="209"/>
      <c r="G59" s="209"/>
      <c r="H59" s="209"/>
    </row>
    <row r="60" spans="1:8" s="26" customFormat="1" ht="12" customHeight="1">
      <c r="A60" s="208"/>
      <c r="B60" s="340"/>
      <c r="C60" s="248"/>
      <c r="D60" s="207"/>
      <c r="E60" s="208"/>
      <c r="F60" s="209"/>
      <c r="G60" s="209"/>
      <c r="H60" s="209"/>
    </row>
    <row r="61" spans="1:10" s="26" customFormat="1" ht="12" customHeight="1">
      <c r="A61" s="208"/>
      <c r="B61" s="340"/>
      <c r="C61" s="248"/>
      <c r="D61" s="207"/>
      <c r="E61" s="208"/>
      <c r="F61" s="209"/>
      <c r="G61" s="209"/>
      <c r="H61" s="209"/>
      <c r="J61" s="26">
        <f>15000*10</f>
        <v>150000</v>
      </c>
    </row>
    <row r="62" spans="1:8" s="26" customFormat="1" ht="12" customHeight="1">
      <c r="A62" s="208"/>
      <c r="B62" s="340"/>
      <c r="C62" s="248"/>
      <c r="D62" s="207"/>
      <c r="E62" s="208"/>
      <c r="F62" s="209"/>
      <c r="G62" s="209"/>
      <c r="H62" s="209"/>
    </row>
    <row r="63" spans="1:8" ht="12" customHeight="1">
      <c r="A63" s="194"/>
      <c r="B63" s="362"/>
      <c r="C63" s="363"/>
      <c r="D63" s="363"/>
      <c r="E63" s="364"/>
      <c r="F63" s="365"/>
      <c r="G63" s="366"/>
      <c r="H63" s="367"/>
    </row>
    <row r="64" spans="1:8" ht="12" customHeight="1">
      <c r="A64" s="199">
        <v>1500</v>
      </c>
      <c r="B64" s="702" t="s">
        <v>21</v>
      </c>
      <c r="C64" s="703"/>
      <c r="D64" s="703"/>
      <c r="E64" s="703"/>
      <c r="F64" s="703"/>
      <c r="G64" s="704"/>
      <c r="H64" s="355"/>
    </row>
    <row r="65" spans="1:8" ht="12" customHeight="1">
      <c r="A65" s="238"/>
      <c r="B65" s="356"/>
      <c r="C65" s="357"/>
      <c r="D65" s="357"/>
      <c r="E65" s="358"/>
      <c r="F65" s="359"/>
      <c r="G65" s="360"/>
      <c r="H65" s="361"/>
    </row>
    <row r="66" spans="1:8" ht="18.75" customHeight="1">
      <c r="A66" s="705" t="s">
        <v>408</v>
      </c>
      <c r="B66" s="705"/>
      <c r="C66" s="705"/>
      <c r="D66" s="705"/>
      <c r="E66" s="705"/>
      <c r="F66" s="705"/>
      <c r="G66" s="705"/>
      <c r="H66" s="705"/>
    </row>
    <row r="67" spans="1:8" ht="18.75" customHeight="1">
      <c r="A67" s="706" t="str">
        <f>+A3</f>
        <v>CONSTRUCTION OF ACCESS AND INTERNAL ROADS AT GA –MOTSHEMI VILLAGE</v>
      </c>
      <c r="B67" s="706"/>
      <c r="C67" s="706"/>
      <c r="D67" s="706"/>
      <c r="E67" s="706"/>
      <c r="F67" s="706"/>
      <c r="G67" s="706"/>
      <c r="H67" s="706"/>
    </row>
    <row r="68" spans="1:8" ht="12.75">
      <c r="A68" s="1"/>
      <c r="B68" s="1"/>
      <c r="C68" s="1"/>
      <c r="D68" s="1"/>
      <c r="E68" s="1"/>
      <c r="F68" s="1"/>
      <c r="G68" s="1"/>
      <c r="H68" s="343" t="s">
        <v>341</v>
      </c>
    </row>
    <row r="69" spans="1:8" ht="12" customHeight="1">
      <c r="A69" s="194"/>
      <c r="B69" s="195"/>
      <c r="C69" s="196"/>
      <c r="D69" s="197"/>
      <c r="E69" s="194"/>
      <c r="F69" s="198"/>
      <c r="G69" s="198"/>
      <c r="H69" s="198"/>
    </row>
    <row r="70" spans="1:8" ht="12" customHeight="1">
      <c r="A70" s="199" t="s">
        <v>22</v>
      </c>
      <c r="B70" s="200" t="s">
        <v>1</v>
      </c>
      <c r="C70" s="201"/>
      <c r="D70" s="202"/>
      <c r="E70" s="199" t="s">
        <v>2</v>
      </c>
      <c r="F70" s="203" t="s">
        <v>3</v>
      </c>
      <c r="G70" s="203" t="s">
        <v>4</v>
      </c>
      <c r="H70" s="204" t="s">
        <v>5</v>
      </c>
    </row>
    <row r="71" spans="1:8" ht="12" customHeight="1">
      <c r="A71" s="199" t="s">
        <v>23</v>
      </c>
      <c r="B71" s="205"/>
      <c r="C71" s="206"/>
      <c r="D71" s="207"/>
      <c r="E71" s="208"/>
      <c r="F71" s="209"/>
      <c r="G71" s="209"/>
      <c r="H71" s="209"/>
    </row>
    <row r="72" spans="1:8" ht="12" customHeight="1">
      <c r="A72" s="210"/>
      <c r="B72" s="211"/>
      <c r="C72" s="212"/>
      <c r="D72" s="213"/>
      <c r="E72" s="210"/>
      <c r="F72" s="214"/>
      <c r="G72" s="214"/>
      <c r="H72" s="214"/>
    </row>
    <row r="73" spans="1:8" ht="12" customHeight="1">
      <c r="A73" s="194"/>
      <c r="B73" s="234"/>
      <c r="C73" s="235"/>
      <c r="D73" s="235"/>
      <c r="E73" s="196"/>
      <c r="F73" s="236"/>
      <c r="G73" s="237"/>
      <c r="H73" s="239"/>
    </row>
    <row r="74" spans="1:8" ht="12" customHeight="1">
      <c r="A74" s="208"/>
      <c r="B74" s="707" t="s">
        <v>42</v>
      </c>
      <c r="C74" s="708"/>
      <c r="D74" s="708"/>
      <c r="E74" s="708"/>
      <c r="F74" s="708"/>
      <c r="G74" s="709"/>
      <c r="H74" s="240"/>
    </row>
    <row r="75" spans="1:8" ht="12" customHeight="1">
      <c r="A75" s="194"/>
      <c r="B75" s="234"/>
      <c r="C75" s="235"/>
      <c r="D75" s="241"/>
      <c r="E75" s="194"/>
      <c r="F75" s="198"/>
      <c r="G75" s="198"/>
      <c r="H75" s="223">
        <f>IF(OR(AND(F75="Prov",G75="Sum"),(G75="PC Sum")),". . . . . . . . .00",IF(ISERR(F75*G75),"",IF(F75*G75=0,"",ROUND(F75*G75,2))))</f>
      </c>
    </row>
    <row r="76" spans="1:8" ht="12" customHeight="1">
      <c r="A76" s="208"/>
      <c r="B76" s="224"/>
      <c r="C76" s="221"/>
      <c r="D76" s="222"/>
      <c r="E76" s="208"/>
      <c r="F76" s="209"/>
      <c r="G76" s="209"/>
      <c r="H76" s="223"/>
    </row>
    <row r="77" spans="1:8" ht="12" customHeight="1">
      <c r="A77" s="208" t="s">
        <v>83</v>
      </c>
      <c r="B77" s="224" t="s">
        <v>84</v>
      </c>
      <c r="C77" s="225"/>
      <c r="D77" s="222"/>
      <c r="E77" s="208"/>
      <c r="F77" s="226"/>
      <c r="G77" s="209"/>
      <c r="H77" s="223"/>
    </row>
    <row r="78" spans="1:8" ht="12" customHeight="1">
      <c r="A78" s="208"/>
      <c r="B78" s="224"/>
      <c r="C78" s="221"/>
      <c r="D78" s="221"/>
      <c r="E78" s="208"/>
      <c r="F78" s="226"/>
      <c r="G78" s="209"/>
      <c r="H78" s="223"/>
    </row>
    <row r="79" spans="1:8" ht="12" customHeight="1">
      <c r="A79" s="208"/>
      <c r="B79" s="224" t="s">
        <v>15</v>
      </c>
      <c r="C79" s="221" t="s">
        <v>79</v>
      </c>
      <c r="D79" s="221"/>
      <c r="E79" s="208" t="s">
        <v>85</v>
      </c>
      <c r="F79" s="497">
        <v>10</v>
      </c>
      <c r="G79" s="209"/>
      <c r="H79" s="228"/>
    </row>
    <row r="80" spans="1:8" ht="12" customHeight="1">
      <c r="A80" s="208"/>
      <c r="B80" s="224"/>
      <c r="C80" s="221"/>
      <c r="D80" s="242"/>
      <c r="E80" s="208"/>
      <c r="F80" s="230"/>
      <c r="G80" s="209"/>
      <c r="H80" s="223"/>
    </row>
    <row r="81" spans="1:8" ht="12" customHeight="1">
      <c r="A81" s="208"/>
      <c r="B81" s="224" t="s">
        <v>16</v>
      </c>
      <c r="C81" s="221" t="s">
        <v>86</v>
      </c>
      <c r="D81" s="242"/>
      <c r="E81" s="208" t="s">
        <v>85</v>
      </c>
      <c r="F81" s="497">
        <v>10</v>
      </c>
      <c r="G81" s="209"/>
      <c r="H81" s="228"/>
    </row>
    <row r="82" spans="1:8" ht="12" customHeight="1">
      <c r="A82" s="208"/>
      <c r="B82" s="224"/>
      <c r="C82" s="221"/>
      <c r="D82" s="242"/>
      <c r="E82" s="208"/>
      <c r="F82" s="230"/>
      <c r="G82" s="209"/>
      <c r="H82" s="223"/>
    </row>
    <row r="83" spans="1:8" ht="12" customHeight="1">
      <c r="A83" s="208" t="s">
        <v>87</v>
      </c>
      <c r="B83" s="224" t="s">
        <v>88</v>
      </c>
      <c r="C83" s="225"/>
      <c r="D83" s="221"/>
      <c r="E83" s="208"/>
      <c r="F83" s="230"/>
      <c r="G83" s="231"/>
      <c r="H83" s="223"/>
    </row>
    <row r="84" spans="1:8" ht="12" customHeight="1">
      <c r="A84" s="208"/>
      <c r="B84" s="224" t="s">
        <v>89</v>
      </c>
      <c r="C84" s="221"/>
      <c r="D84" s="221"/>
      <c r="E84" s="208" t="s">
        <v>8</v>
      </c>
      <c r="F84" s="230" t="s">
        <v>9</v>
      </c>
      <c r="G84" s="209" t="s">
        <v>10</v>
      </c>
      <c r="H84" s="223" t="s">
        <v>159</v>
      </c>
    </row>
    <row r="85" spans="1:8" ht="12" customHeight="1">
      <c r="A85" s="208"/>
      <c r="B85" s="243"/>
      <c r="C85" s="221"/>
      <c r="D85" s="221"/>
      <c r="E85" s="208"/>
      <c r="F85" s="230"/>
      <c r="G85" s="231"/>
      <c r="H85" s="223"/>
    </row>
    <row r="86" spans="1:8" ht="12" customHeight="1">
      <c r="A86" s="208" t="s">
        <v>533</v>
      </c>
      <c r="B86" s="224" t="s">
        <v>534</v>
      </c>
      <c r="C86" s="221"/>
      <c r="D86" s="222"/>
      <c r="E86" s="208"/>
      <c r="F86" s="226"/>
      <c r="G86" s="233"/>
      <c r="H86" s="223"/>
    </row>
    <row r="87" spans="1:8" ht="12" customHeight="1">
      <c r="A87" s="208" t="s">
        <v>46</v>
      </c>
      <c r="B87" s="224" t="s">
        <v>535</v>
      </c>
      <c r="C87" s="221"/>
      <c r="D87" s="222"/>
      <c r="E87" s="208" t="s">
        <v>48</v>
      </c>
      <c r="F87" s="644">
        <v>5</v>
      </c>
      <c r="G87" s="233"/>
      <c r="H87" s="228"/>
    </row>
    <row r="88" spans="1:8" ht="12" customHeight="1">
      <c r="A88" s="208"/>
      <c r="B88" s="224"/>
      <c r="C88" s="221"/>
      <c r="D88" s="222"/>
      <c r="E88" s="208"/>
      <c r="F88" s="226"/>
      <c r="G88" s="227"/>
      <c r="H88" s="228"/>
    </row>
    <row r="89" spans="1:8" ht="12" customHeight="1">
      <c r="A89" s="208" t="s">
        <v>91</v>
      </c>
      <c r="B89" s="224" t="s">
        <v>92</v>
      </c>
      <c r="C89" s="225"/>
      <c r="D89" s="222"/>
      <c r="E89" s="208"/>
      <c r="F89" s="209"/>
      <c r="G89" s="209"/>
      <c r="H89" s="223"/>
    </row>
    <row r="90" spans="1:8" ht="12" customHeight="1">
      <c r="A90" s="199"/>
      <c r="B90" s="220"/>
      <c r="C90" s="221"/>
      <c r="D90" s="222"/>
      <c r="E90" s="208"/>
      <c r="F90" s="209"/>
      <c r="G90" s="209"/>
      <c r="H90" s="223"/>
    </row>
    <row r="91" spans="1:8" ht="12" customHeight="1">
      <c r="A91" s="208"/>
      <c r="B91" s="224" t="s">
        <v>15</v>
      </c>
      <c r="C91" s="221" t="s">
        <v>93</v>
      </c>
      <c r="D91" s="222"/>
      <c r="E91" s="208"/>
      <c r="F91" s="244"/>
      <c r="G91" s="245"/>
      <c r="H91" s="228"/>
    </row>
    <row r="92" spans="1:8" ht="12" customHeight="1">
      <c r="A92" s="208"/>
      <c r="B92" s="224"/>
      <c r="C92" s="221" t="s">
        <v>94</v>
      </c>
      <c r="D92" s="222"/>
      <c r="E92" s="208" t="s">
        <v>8</v>
      </c>
      <c r="F92" s="246" t="s">
        <v>9</v>
      </c>
      <c r="G92" s="209" t="s">
        <v>10</v>
      </c>
      <c r="H92" s="247">
        <v>5000</v>
      </c>
    </row>
    <row r="93" spans="1:8" ht="12" customHeight="1">
      <c r="A93" s="208"/>
      <c r="B93" s="224"/>
      <c r="C93" s="221"/>
      <c r="D93" s="229"/>
      <c r="E93" s="208"/>
      <c r="F93" s="244"/>
      <c r="G93" s="245"/>
      <c r="H93" s="228"/>
    </row>
    <row r="94" spans="1:8" ht="12" customHeight="1">
      <c r="A94" s="208"/>
      <c r="B94" s="224" t="s">
        <v>16</v>
      </c>
      <c r="C94" s="221" t="s">
        <v>95</v>
      </c>
      <c r="D94" s="222"/>
      <c r="E94" s="208"/>
      <c r="F94" s="244"/>
      <c r="G94" s="245"/>
      <c r="H94" s="228"/>
    </row>
    <row r="95" spans="1:8" ht="12" customHeight="1">
      <c r="A95" s="208"/>
      <c r="B95" s="224"/>
      <c r="C95" s="221" t="s">
        <v>94</v>
      </c>
      <c r="D95" s="222"/>
      <c r="E95" s="208" t="s">
        <v>8</v>
      </c>
      <c r="F95" s="246" t="s">
        <v>9</v>
      </c>
      <c r="G95" s="209" t="s">
        <v>10</v>
      </c>
      <c r="H95" s="247">
        <v>5000</v>
      </c>
    </row>
    <row r="96" spans="1:8" ht="12" customHeight="1">
      <c r="A96" s="208"/>
      <c r="B96" s="224"/>
      <c r="C96" s="221"/>
      <c r="D96" s="222"/>
      <c r="E96" s="208"/>
      <c r="F96" s="246"/>
      <c r="G96" s="209"/>
      <c r="H96" s="247"/>
    </row>
    <row r="97" spans="1:8" ht="12" customHeight="1">
      <c r="A97" s="208"/>
      <c r="B97" s="224"/>
      <c r="C97" s="221"/>
      <c r="D97" s="222"/>
      <c r="E97" s="208"/>
      <c r="F97" s="226"/>
      <c r="G97" s="233"/>
      <c r="H97" s="223"/>
    </row>
    <row r="98" spans="1:8" ht="12" customHeight="1">
      <c r="A98" s="208"/>
      <c r="B98" s="224"/>
      <c r="C98" s="221"/>
      <c r="D98" s="222"/>
      <c r="E98" s="208"/>
      <c r="F98" s="644"/>
      <c r="G98" s="233"/>
      <c r="H98" s="228"/>
    </row>
    <row r="99" spans="1:8" ht="12" customHeight="1">
      <c r="A99" s="208"/>
      <c r="B99" s="224"/>
      <c r="C99" s="221"/>
      <c r="D99" s="222"/>
      <c r="E99" s="208"/>
      <c r="F99" s="244"/>
      <c r="G99" s="245"/>
      <c r="H99" s="228"/>
    </row>
    <row r="100" spans="1:8" ht="12" customHeight="1">
      <c r="A100" s="208"/>
      <c r="B100" s="224"/>
      <c r="C100" s="221"/>
      <c r="D100" s="222"/>
      <c r="E100" s="208"/>
      <c r="F100" s="244"/>
      <c r="G100" s="245"/>
      <c r="H100" s="228"/>
    </row>
    <row r="101" spans="1:8" ht="12" customHeight="1">
      <c r="A101" s="208"/>
      <c r="B101" s="224"/>
      <c r="C101" s="221"/>
      <c r="D101" s="222"/>
      <c r="E101" s="208"/>
      <c r="F101" s="246"/>
      <c r="G101" s="209"/>
      <c r="H101" s="247"/>
    </row>
    <row r="102" spans="1:8" ht="12" customHeight="1">
      <c r="A102" s="208"/>
      <c r="B102" s="224"/>
      <c r="C102" s="248"/>
      <c r="D102" s="222"/>
      <c r="E102" s="208"/>
      <c r="F102" s="244"/>
      <c r="G102" s="249"/>
      <c r="H102" s="228"/>
    </row>
    <row r="103" spans="1:8" ht="12" customHeight="1">
      <c r="A103" s="208"/>
      <c r="B103" s="224"/>
      <c r="C103" s="221"/>
      <c r="D103" s="222"/>
      <c r="E103" s="208"/>
      <c r="F103" s="244"/>
      <c r="G103" s="249"/>
      <c r="H103" s="228"/>
    </row>
    <row r="104" spans="1:8" ht="12" customHeight="1">
      <c r="A104" s="208"/>
      <c r="B104" s="224"/>
      <c r="C104" s="221"/>
      <c r="D104" s="222"/>
      <c r="E104" s="208"/>
      <c r="F104" s="246"/>
      <c r="G104" s="232"/>
      <c r="H104" s="247"/>
    </row>
    <row r="105" spans="1:8" ht="12" customHeight="1">
      <c r="A105" s="208"/>
      <c r="B105" s="224"/>
      <c r="C105" s="221"/>
      <c r="D105" s="222"/>
      <c r="E105" s="208"/>
      <c r="F105" s="246"/>
      <c r="G105" s="250"/>
      <c r="H105" s="228"/>
    </row>
    <row r="106" spans="1:8" ht="12" customHeight="1">
      <c r="A106" s="208"/>
      <c r="B106" s="224"/>
      <c r="C106" s="221"/>
      <c r="D106" s="222"/>
      <c r="E106" s="208"/>
      <c r="F106" s="246"/>
      <c r="G106" s="251"/>
      <c r="H106" s="228"/>
    </row>
    <row r="107" spans="1:8" ht="12" customHeight="1">
      <c r="A107" s="208"/>
      <c r="B107" s="224"/>
      <c r="C107" s="221"/>
      <c r="D107" s="222"/>
      <c r="E107" s="208"/>
      <c r="F107" s="226"/>
      <c r="G107" s="227"/>
      <c r="H107" s="228"/>
    </row>
    <row r="108" spans="1:8" ht="12" customHeight="1">
      <c r="A108" s="208"/>
      <c r="B108" s="224"/>
      <c r="C108" s="221"/>
      <c r="D108" s="222"/>
      <c r="E108" s="208"/>
      <c r="F108" s="226"/>
      <c r="G108" s="227"/>
      <c r="H108" s="228"/>
    </row>
    <row r="109" spans="1:8" ht="12" customHeight="1">
      <c r="A109" s="208"/>
      <c r="B109" s="224"/>
      <c r="C109" s="248"/>
      <c r="D109" s="222"/>
      <c r="E109" s="208"/>
      <c r="F109" s="226"/>
      <c r="G109" s="227"/>
      <c r="H109" s="228"/>
    </row>
    <row r="110" spans="1:8" ht="12" customHeight="1">
      <c r="A110" s="208"/>
      <c r="B110" s="224"/>
      <c r="C110" s="221"/>
      <c r="D110" s="222"/>
      <c r="E110" s="208"/>
      <c r="F110" s="226"/>
      <c r="G110" s="227"/>
      <c r="H110" s="228"/>
    </row>
    <row r="111" spans="1:8" ht="12" customHeight="1">
      <c r="A111" s="208"/>
      <c r="B111" s="224"/>
      <c r="C111" s="221"/>
      <c r="D111" s="222"/>
      <c r="E111" s="208"/>
      <c r="F111" s="226"/>
      <c r="G111" s="227"/>
      <c r="H111" s="228"/>
    </row>
    <row r="112" spans="1:8" ht="12" customHeight="1">
      <c r="A112" s="208"/>
      <c r="B112" s="224"/>
      <c r="C112" s="221"/>
      <c r="D112" s="222"/>
      <c r="E112" s="208"/>
      <c r="F112" s="226"/>
      <c r="G112" s="227"/>
      <c r="H112" s="228"/>
    </row>
    <row r="113" spans="1:8" ht="12" customHeight="1">
      <c r="A113" s="208"/>
      <c r="B113" s="224"/>
      <c r="C113" s="221"/>
      <c r="D113" s="222"/>
      <c r="E113" s="208"/>
      <c r="F113" s="226"/>
      <c r="G113" s="227"/>
      <c r="H113" s="228"/>
    </row>
    <row r="114" spans="1:8" ht="12" customHeight="1">
      <c r="A114" s="208"/>
      <c r="B114" s="224"/>
      <c r="C114" s="225"/>
      <c r="D114" s="222"/>
      <c r="E114" s="208"/>
      <c r="F114" s="209"/>
      <c r="G114" s="209"/>
      <c r="H114" s="223"/>
    </row>
    <row r="115" spans="1:8" ht="12" customHeight="1">
      <c r="A115" s="199"/>
      <c r="B115" s="220"/>
      <c r="C115" s="221"/>
      <c r="D115" s="222"/>
      <c r="E115" s="208"/>
      <c r="F115" s="209"/>
      <c r="G115" s="209"/>
      <c r="H115" s="223"/>
    </row>
    <row r="116" spans="1:8" ht="12" customHeight="1">
      <c r="A116" s="208"/>
      <c r="B116" s="224"/>
      <c r="C116" s="221"/>
      <c r="D116" s="222"/>
      <c r="E116" s="208"/>
      <c r="F116" s="244"/>
      <c r="G116" s="245"/>
      <c r="H116" s="228"/>
    </row>
    <row r="117" spans="1:8" ht="12" customHeight="1">
      <c r="A117" s="208"/>
      <c r="B117" s="224"/>
      <c r="C117" s="221"/>
      <c r="D117" s="222"/>
      <c r="E117" s="208"/>
      <c r="F117" s="246"/>
      <c r="G117" s="209"/>
      <c r="H117" s="247"/>
    </row>
    <row r="118" spans="1:8" ht="12" customHeight="1">
      <c r="A118" s="208"/>
      <c r="B118" s="224"/>
      <c r="C118" s="221"/>
      <c r="D118" s="229"/>
      <c r="E118" s="208"/>
      <c r="F118" s="244"/>
      <c r="G118" s="245"/>
      <c r="H118" s="228"/>
    </row>
    <row r="119" spans="1:8" ht="12" customHeight="1">
      <c r="A119" s="208"/>
      <c r="B119" s="224"/>
      <c r="C119" s="221"/>
      <c r="D119" s="222"/>
      <c r="E119" s="208"/>
      <c r="F119" s="244"/>
      <c r="G119" s="245"/>
      <c r="H119" s="228"/>
    </row>
    <row r="120" spans="1:8" ht="12" customHeight="1">
      <c r="A120" s="208"/>
      <c r="B120" s="224"/>
      <c r="C120" s="221"/>
      <c r="D120" s="222"/>
      <c r="E120" s="208"/>
      <c r="F120" s="246"/>
      <c r="G120" s="209"/>
      <c r="H120" s="247"/>
    </row>
    <row r="121" spans="1:8" ht="12" customHeight="1">
      <c r="A121" s="208"/>
      <c r="B121" s="224"/>
      <c r="C121" s="221"/>
      <c r="D121" s="222"/>
      <c r="E121" s="208"/>
      <c r="F121" s="246"/>
      <c r="G121" s="209"/>
      <c r="H121" s="247"/>
    </row>
    <row r="122" spans="1:8" ht="12" customHeight="1">
      <c r="A122" s="208"/>
      <c r="B122" s="224"/>
      <c r="C122" s="221"/>
      <c r="D122" s="222"/>
      <c r="E122" s="208"/>
      <c r="F122" s="246"/>
      <c r="G122" s="209"/>
      <c r="H122" s="247"/>
    </row>
    <row r="123" spans="1:8" ht="12" customHeight="1">
      <c r="A123" s="208"/>
      <c r="B123" s="224"/>
      <c r="C123" s="221"/>
      <c r="D123" s="222"/>
      <c r="E123" s="208"/>
      <c r="F123" s="246"/>
      <c r="G123" s="209"/>
      <c r="H123" s="247"/>
    </row>
    <row r="124" spans="1:8" ht="12" customHeight="1">
      <c r="A124" s="208"/>
      <c r="B124" s="224"/>
      <c r="C124" s="221"/>
      <c r="D124" s="222"/>
      <c r="E124" s="208"/>
      <c r="F124" s="246"/>
      <c r="G124" s="209"/>
      <c r="H124" s="247"/>
    </row>
    <row r="125" spans="1:8" ht="12" customHeight="1">
      <c r="A125" s="208"/>
      <c r="B125" s="224"/>
      <c r="C125" s="221"/>
      <c r="D125" s="222"/>
      <c r="E125" s="208"/>
      <c r="F125" s="246"/>
      <c r="G125" s="209"/>
      <c r="H125" s="247"/>
    </row>
    <row r="126" spans="1:8" ht="12" customHeight="1">
      <c r="A126" s="208"/>
      <c r="B126" s="224"/>
      <c r="C126" s="221"/>
      <c r="D126" s="222"/>
      <c r="E126" s="208"/>
      <c r="F126" s="246"/>
      <c r="G126" s="209"/>
      <c r="H126" s="247"/>
    </row>
    <row r="127" spans="1:8" ht="12" customHeight="1">
      <c r="A127" s="208"/>
      <c r="B127" s="224"/>
      <c r="C127" s="221"/>
      <c r="D127" s="222"/>
      <c r="E127" s="208"/>
      <c r="F127" s="246"/>
      <c r="G127" s="209"/>
      <c r="H127" s="247"/>
    </row>
    <row r="128" spans="1:8" ht="12" customHeight="1">
      <c r="A128" s="252"/>
      <c r="B128" s="253"/>
      <c r="C128" s="254"/>
      <c r="D128" s="255"/>
      <c r="E128" s="252"/>
      <c r="F128" s="256"/>
      <c r="G128" s="257"/>
      <c r="H128" s="219"/>
    </row>
    <row r="129" spans="1:8" ht="12" customHeight="1">
      <c r="A129" s="252"/>
      <c r="B129" s="253"/>
      <c r="C129" s="254"/>
      <c r="D129" s="255"/>
      <c r="E129" s="252"/>
      <c r="F129" s="256"/>
      <c r="G129" s="257"/>
      <c r="H129" s="219"/>
    </row>
    <row r="130" spans="1:8" ht="12" customHeight="1">
      <c r="A130" s="252"/>
      <c r="B130" s="253"/>
      <c r="C130" s="254"/>
      <c r="D130" s="255"/>
      <c r="E130" s="252"/>
      <c r="F130" s="256"/>
      <c r="G130" s="257"/>
      <c r="H130" s="219"/>
    </row>
    <row r="131" spans="1:8" ht="12" customHeight="1">
      <c r="A131" s="252"/>
      <c r="B131" s="253"/>
      <c r="C131" s="254"/>
      <c r="D131" s="255"/>
      <c r="E131" s="252"/>
      <c r="F131" s="258"/>
      <c r="G131" s="257"/>
      <c r="H131" s="219"/>
    </row>
    <row r="132" spans="1:8" ht="12" customHeight="1">
      <c r="A132" s="252"/>
      <c r="B132" s="253"/>
      <c r="C132" s="254"/>
      <c r="D132" s="255"/>
      <c r="E132" s="252"/>
      <c r="F132" s="259"/>
      <c r="G132" s="257"/>
      <c r="H132" s="219"/>
    </row>
    <row r="133" spans="1:8" ht="12" customHeight="1">
      <c r="A133" s="218"/>
      <c r="B133" s="216"/>
      <c r="C133" s="217"/>
      <c r="D133" s="217"/>
      <c r="E133" s="260"/>
      <c r="F133" s="261"/>
      <c r="G133" s="262"/>
      <c r="H133" s="263"/>
    </row>
    <row r="134" spans="1:8" ht="12" customHeight="1">
      <c r="A134" s="264">
        <v>1500</v>
      </c>
      <c r="B134" s="699" t="s">
        <v>21</v>
      </c>
      <c r="C134" s="700"/>
      <c r="D134" s="700"/>
      <c r="E134" s="700"/>
      <c r="F134" s="700"/>
      <c r="G134" s="701"/>
      <c r="H134" s="265"/>
    </row>
    <row r="135" spans="1:8" ht="12" customHeight="1">
      <c r="A135" s="266"/>
      <c r="B135" s="267"/>
      <c r="C135" s="268"/>
      <c r="D135" s="268"/>
      <c r="E135" s="269"/>
      <c r="F135" s="270"/>
      <c r="G135" s="271"/>
      <c r="H135" s="272"/>
    </row>
    <row r="137" ht="12.75">
      <c r="D137" s="376" t="s">
        <v>409</v>
      </c>
    </row>
  </sheetData>
  <sheetProtection/>
  <mergeCells count="7">
    <mergeCell ref="B134:G134"/>
    <mergeCell ref="A1:H1"/>
    <mergeCell ref="A2:H2"/>
    <mergeCell ref="B64:G64"/>
    <mergeCell ref="A66:H66"/>
    <mergeCell ref="A67:H67"/>
    <mergeCell ref="B74:G74"/>
  </mergeCells>
  <printOptions horizontalCentered="1" verticalCentered="1"/>
  <pageMargins left="0.5905102362205" right="0" top="0.708661417322835" bottom="0.6748" header="0.393781102362205" footer="0.6748"/>
  <pageSetup firstPageNumber="77" useFirstPageNumber="1" orientation="portrait" paperSize="9" scale="84" r:id="rId1"/>
  <rowBreaks count="1" manualBreakCount="1">
    <brk id="6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30"/>
  <sheetViews>
    <sheetView view="pageBreakPreview" zoomScaleSheetLayoutView="100" workbookViewId="0" topLeftCell="A28">
      <selection activeCell="F60" sqref="F60"/>
    </sheetView>
  </sheetViews>
  <sheetFormatPr defaultColWidth="11.10546875" defaultRowHeight="12" customHeight="1"/>
  <cols>
    <col min="1" max="1" width="9.77734375" style="2" customWidth="1"/>
    <col min="2" max="3" width="3.77734375" style="2" customWidth="1"/>
    <col min="4" max="4" width="28.88671875" style="2" customWidth="1"/>
    <col min="5" max="5" width="6.77734375" style="3" customWidth="1"/>
    <col min="6" max="6" width="10.3359375" style="5" customWidth="1"/>
    <col min="7" max="7" width="9.5546875" style="5" customWidth="1"/>
    <col min="8" max="8" width="12.77734375" style="55" customWidth="1"/>
    <col min="9" max="9" width="6.5546875" style="86" customWidth="1"/>
    <col min="10" max="16384" width="11.10546875" style="86" customWidth="1"/>
  </cols>
  <sheetData>
    <row r="1" spans="1:8" s="2" customFormat="1" ht="17.25" customHeight="1">
      <c r="A1" s="681" t="str">
        <f>'1500'!A1:H1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'1500'!A2:H2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346" t="str">
        <f>'1500'!A3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342</v>
      </c>
    </row>
    <row r="5" spans="1:8" ht="12" customHeight="1">
      <c r="A5" s="6"/>
      <c r="B5" s="7"/>
      <c r="C5" s="8"/>
      <c r="D5" s="9"/>
      <c r="E5" s="6"/>
      <c r="F5" s="10"/>
      <c r="G5" s="10"/>
      <c r="H5" s="10"/>
    </row>
    <row r="6" spans="1:8" ht="12" customHeight="1">
      <c r="A6" s="11" t="s">
        <v>22</v>
      </c>
      <c r="B6" s="12" t="s">
        <v>1</v>
      </c>
      <c r="C6" s="13"/>
      <c r="D6" s="87"/>
      <c r="E6" s="11" t="s">
        <v>2</v>
      </c>
      <c r="F6" s="14" t="s">
        <v>3</v>
      </c>
      <c r="G6" s="14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59"/>
      <c r="E7" s="23"/>
      <c r="F7" s="24"/>
      <c r="G7" s="24"/>
      <c r="H7" s="24"/>
    </row>
    <row r="8" spans="1:8" ht="12" customHeight="1">
      <c r="A8" s="45"/>
      <c r="B8" s="60"/>
      <c r="C8" s="52"/>
      <c r="D8" s="61"/>
      <c r="E8" s="45"/>
      <c r="F8" s="46"/>
      <c r="G8" s="46"/>
      <c r="H8" s="46"/>
    </row>
    <row r="9" spans="1:8" ht="12" customHeight="1">
      <c r="A9" s="15"/>
      <c r="B9" s="294"/>
      <c r="C9" s="295"/>
      <c r="D9" s="296"/>
      <c r="E9" s="277"/>
      <c r="F9" s="278"/>
      <c r="G9" s="278"/>
      <c r="H9" s="321"/>
    </row>
    <row r="10" spans="1:8" ht="12" customHeight="1">
      <c r="A10" s="11">
        <v>1700</v>
      </c>
      <c r="B10" s="298" t="s">
        <v>98</v>
      </c>
      <c r="C10" s="299"/>
      <c r="D10" s="301"/>
      <c r="E10" s="287"/>
      <c r="F10" s="288"/>
      <c r="G10" s="288"/>
      <c r="H10" s="297"/>
    </row>
    <row r="11" spans="1:8" ht="12" customHeight="1">
      <c r="A11" s="23"/>
      <c r="B11" s="300"/>
      <c r="C11" s="299"/>
      <c r="D11" s="301"/>
      <c r="E11" s="506"/>
      <c r="F11" s="507"/>
      <c r="G11" s="507"/>
      <c r="H11" s="297"/>
    </row>
    <row r="12" spans="1:8" ht="12" customHeight="1">
      <c r="A12" s="23">
        <v>17.01</v>
      </c>
      <c r="B12" s="300" t="s">
        <v>99</v>
      </c>
      <c r="C12" s="299"/>
      <c r="D12" s="301"/>
      <c r="E12" s="506" t="s">
        <v>100</v>
      </c>
      <c r="F12" s="508">
        <v>5</v>
      </c>
      <c r="G12" s="509"/>
      <c r="H12" s="498"/>
    </row>
    <row r="13" spans="1:8" ht="12" customHeight="1">
      <c r="A13" s="23"/>
      <c r="B13" s="314"/>
      <c r="C13" s="315"/>
      <c r="D13" s="322"/>
      <c r="E13" s="506"/>
      <c r="F13" s="510"/>
      <c r="G13" s="511"/>
      <c r="H13" s="297"/>
    </row>
    <row r="14" spans="1:8" ht="12" customHeight="1">
      <c r="A14" s="23"/>
      <c r="B14" s="300"/>
      <c r="C14" s="315"/>
      <c r="D14" s="316"/>
      <c r="E14" s="506"/>
      <c r="F14" s="510"/>
      <c r="G14" s="511"/>
      <c r="H14" s="297"/>
    </row>
    <row r="15" spans="1:8" ht="12" customHeight="1">
      <c r="A15" s="23"/>
      <c r="B15" s="300"/>
      <c r="C15" s="299"/>
      <c r="D15" s="301"/>
      <c r="E15" s="506"/>
      <c r="F15" s="510"/>
      <c r="G15" s="511"/>
      <c r="H15" s="297"/>
    </row>
    <row r="16" spans="1:8" ht="12" customHeight="1">
      <c r="A16" s="23"/>
      <c r="B16" s="300"/>
      <c r="C16" s="299"/>
      <c r="D16" s="301"/>
      <c r="E16" s="506"/>
      <c r="F16" s="510"/>
      <c r="G16" s="511"/>
      <c r="H16" s="297"/>
    </row>
    <row r="17" spans="1:8" ht="12" customHeight="1">
      <c r="A17" s="23"/>
      <c r="B17" s="300"/>
      <c r="C17" s="299"/>
      <c r="D17" s="301"/>
      <c r="E17" s="506"/>
      <c r="F17" s="510"/>
      <c r="G17" s="511"/>
      <c r="H17" s="297"/>
    </row>
    <row r="18" spans="1:8" ht="12" customHeight="1">
      <c r="A18" s="23"/>
      <c r="B18" s="300"/>
      <c r="C18" s="299"/>
      <c r="D18" s="301"/>
      <c r="E18" s="506"/>
      <c r="F18" s="510"/>
      <c r="G18" s="511"/>
      <c r="H18" s="297"/>
    </row>
    <row r="19" spans="1:8" ht="12" customHeight="1">
      <c r="A19" s="23"/>
      <c r="B19" s="713"/>
      <c r="C19" s="714"/>
      <c r="D19" s="715"/>
      <c r="E19" s="506"/>
      <c r="F19" s="510"/>
      <c r="G19" s="511"/>
      <c r="H19" s="297"/>
    </row>
    <row r="20" spans="1:8" ht="12" customHeight="1">
      <c r="A20" s="35"/>
      <c r="B20" s="716"/>
      <c r="C20" s="717"/>
      <c r="D20" s="718"/>
      <c r="E20" s="512"/>
      <c r="F20" s="510"/>
      <c r="G20" s="511"/>
      <c r="H20" s="297"/>
    </row>
    <row r="21" spans="1:8" ht="12.75" customHeight="1">
      <c r="A21" s="35"/>
      <c r="B21" s="716"/>
      <c r="C21" s="717"/>
      <c r="D21" s="718"/>
      <c r="E21" s="513"/>
      <c r="F21" s="503"/>
      <c r="G21" s="502"/>
      <c r="H21" s="297"/>
    </row>
    <row r="22" spans="1:8" ht="12" customHeight="1">
      <c r="A22" s="23"/>
      <c r="B22" s="713"/>
      <c r="C22" s="714"/>
      <c r="D22" s="715"/>
      <c r="E22" s="506"/>
      <c r="F22" s="510"/>
      <c r="G22" s="511"/>
      <c r="H22" s="297"/>
    </row>
    <row r="23" spans="1:8" ht="12" customHeight="1">
      <c r="A23" s="23"/>
      <c r="B23" s="710"/>
      <c r="C23" s="711"/>
      <c r="D23" s="712"/>
      <c r="E23" s="506"/>
      <c r="F23" s="510"/>
      <c r="G23" s="511"/>
      <c r="H23" s="297"/>
    </row>
    <row r="24" spans="1:8" ht="12" customHeight="1">
      <c r="A24" s="23"/>
      <c r="B24" s="713"/>
      <c r="C24" s="714"/>
      <c r="D24" s="715"/>
      <c r="E24" s="506"/>
      <c r="F24" s="510"/>
      <c r="G24" s="511"/>
      <c r="H24" s="297"/>
    </row>
    <row r="25" spans="1:10" ht="12" customHeight="1">
      <c r="A25" s="23"/>
      <c r="B25" s="689"/>
      <c r="C25" s="690"/>
      <c r="D25" s="692"/>
      <c r="E25" s="513"/>
      <c r="F25" s="503"/>
      <c r="G25" s="502"/>
      <c r="H25" s="297"/>
      <c r="J25" s="86">
        <f>3200*7.6</f>
        <v>24320</v>
      </c>
    </row>
    <row r="26" spans="1:8" ht="13.5" customHeight="1">
      <c r="A26" s="23"/>
      <c r="B26" s="689"/>
      <c r="C26" s="690"/>
      <c r="D26" s="692"/>
      <c r="E26" s="506"/>
      <c r="F26" s="510"/>
      <c r="G26" s="511"/>
      <c r="H26" s="297"/>
    </row>
    <row r="27" spans="1:8" ht="12" customHeight="1">
      <c r="A27" s="23"/>
      <c r="B27" s="713"/>
      <c r="C27" s="714"/>
      <c r="D27" s="715"/>
      <c r="E27" s="287"/>
      <c r="F27" s="302"/>
      <c r="G27" s="303"/>
      <c r="H27" s="297"/>
    </row>
    <row r="28" spans="1:8" ht="12" customHeight="1">
      <c r="A28" s="23"/>
      <c r="B28" s="713"/>
      <c r="C28" s="714"/>
      <c r="D28" s="715"/>
      <c r="E28" s="287"/>
      <c r="F28" s="302"/>
      <c r="G28" s="303"/>
      <c r="H28" s="297"/>
    </row>
    <row r="29" spans="1:8" ht="12" customHeight="1">
      <c r="A29" s="23"/>
      <c r="B29" s="713"/>
      <c r="C29" s="714"/>
      <c r="D29" s="715"/>
      <c r="E29" s="287"/>
      <c r="F29" s="302"/>
      <c r="G29" s="303"/>
      <c r="H29" s="297"/>
    </row>
    <row r="30" spans="1:8" ht="12" customHeight="1">
      <c r="A30" s="23"/>
      <c r="B30" s="300"/>
      <c r="C30" s="299"/>
      <c r="D30" s="301"/>
      <c r="E30" s="287"/>
      <c r="F30" s="302"/>
      <c r="G30" s="303"/>
      <c r="H30" s="297"/>
    </row>
    <row r="31" spans="1:8" ht="12" customHeight="1">
      <c r="A31" s="23"/>
      <c r="B31" s="713"/>
      <c r="C31" s="714"/>
      <c r="D31" s="715"/>
      <c r="E31" s="287"/>
      <c r="F31" s="302"/>
      <c r="G31" s="303"/>
      <c r="H31" s="297"/>
    </row>
    <row r="32" spans="1:8" ht="12" customHeight="1">
      <c r="A32" s="23"/>
      <c r="B32" s="713"/>
      <c r="C32" s="714"/>
      <c r="D32" s="715"/>
      <c r="E32" s="287"/>
      <c r="F32" s="302"/>
      <c r="G32" s="303"/>
      <c r="H32" s="297">
        <f aca="true" t="shared" si="0" ref="H32:H38">IF(OR(AND(F32="Prov",G32="Sum"),(G32="PC Sum")),". . . . . . . . .00",IF(ISERR(F32*G32),"",IF(F32*G32=0,"",ROUND(F32*G32,2))))</f>
      </c>
    </row>
    <row r="33" spans="1:8" ht="12" customHeight="1">
      <c r="A33" s="23"/>
      <c r="B33" s="713"/>
      <c r="C33" s="714"/>
      <c r="D33" s="715"/>
      <c r="E33" s="287"/>
      <c r="F33" s="302"/>
      <c r="G33" s="303"/>
      <c r="H33" s="297">
        <f t="shared" si="0"/>
      </c>
    </row>
    <row r="34" spans="1:8" ht="12" customHeight="1">
      <c r="A34" s="23"/>
      <c r="B34" s="713"/>
      <c r="C34" s="714"/>
      <c r="D34" s="715"/>
      <c r="E34" s="287"/>
      <c r="F34" s="302"/>
      <c r="G34" s="303"/>
      <c r="H34" s="297">
        <f t="shared" si="0"/>
      </c>
    </row>
    <row r="35" spans="1:8" ht="12" customHeight="1">
      <c r="A35" s="62"/>
      <c r="B35" s="713"/>
      <c r="C35" s="714"/>
      <c r="D35" s="715"/>
      <c r="E35" s="287"/>
      <c r="F35" s="302"/>
      <c r="G35" s="303"/>
      <c r="H35" s="297">
        <f t="shared" si="0"/>
      </c>
    </row>
    <row r="36" spans="1:8" ht="12" customHeight="1">
      <c r="A36" s="62"/>
      <c r="B36" s="300"/>
      <c r="C36" s="299"/>
      <c r="D36" s="301"/>
      <c r="E36" s="287"/>
      <c r="F36" s="302"/>
      <c r="G36" s="303"/>
      <c r="H36" s="297">
        <f t="shared" si="0"/>
      </c>
    </row>
    <row r="37" spans="1:8" ht="12" customHeight="1">
      <c r="A37" s="62"/>
      <c r="B37" s="300"/>
      <c r="C37" s="299"/>
      <c r="D37" s="301"/>
      <c r="E37" s="287"/>
      <c r="F37" s="302"/>
      <c r="G37" s="303"/>
      <c r="H37" s="297">
        <f t="shared" si="0"/>
      </c>
    </row>
    <row r="38" spans="1:8" ht="12" customHeight="1">
      <c r="A38" s="62"/>
      <c r="B38" s="300"/>
      <c r="C38" s="299"/>
      <c r="D38" s="301"/>
      <c r="E38" s="287"/>
      <c r="F38" s="302"/>
      <c r="G38" s="303"/>
      <c r="H38" s="297">
        <f t="shared" si="0"/>
      </c>
    </row>
    <row r="39" spans="1:8" ht="12" customHeight="1">
      <c r="A39" s="62"/>
      <c r="B39" s="300"/>
      <c r="C39" s="299"/>
      <c r="D39" s="301"/>
      <c r="E39" s="287"/>
      <c r="F39" s="302"/>
      <c r="G39" s="303"/>
      <c r="H39" s="297"/>
    </row>
    <row r="40" spans="1:8" ht="12" customHeight="1">
      <c r="A40" s="62"/>
      <c r="B40" s="300"/>
      <c r="C40" s="299"/>
      <c r="D40" s="301"/>
      <c r="E40" s="287"/>
      <c r="F40" s="302"/>
      <c r="G40" s="303"/>
      <c r="H40" s="297"/>
    </row>
    <row r="41" spans="1:8" ht="12" customHeight="1">
      <c r="A41" s="62"/>
      <c r="B41" s="300"/>
      <c r="C41" s="299"/>
      <c r="D41" s="301"/>
      <c r="E41" s="287"/>
      <c r="F41" s="302"/>
      <c r="G41" s="303"/>
      <c r="H41" s="297"/>
    </row>
    <row r="42" spans="1:8" ht="12" customHeight="1">
      <c r="A42" s="62"/>
      <c r="B42" s="300"/>
      <c r="C42" s="299"/>
      <c r="D42" s="301"/>
      <c r="E42" s="287"/>
      <c r="F42" s="302"/>
      <c r="G42" s="303"/>
      <c r="H42" s="297"/>
    </row>
    <row r="43" spans="1:8" ht="12" customHeight="1">
      <c r="A43" s="62"/>
      <c r="B43" s="300"/>
      <c r="C43" s="299"/>
      <c r="D43" s="301"/>
      <c r="E43" s="287"/>
      <c r="F43" s="302"/>
      <c r="G43" s="303"/>
      <c r="H43" s="297"/>
    </row>
    <row r="44" spans="1:8" ht="12" customHeight="1">
      <c r="A44" s="62"/>
      <c r="B44" s="300"/>
      <c r="C44" s="299"/>
      <c r="D44" s="301"/>
      <c r="E44" s="287"/>
      <c r="F44" s="302"/>
      <c r="G44" s="303"/>
      <c r="H44" s="297"/>
    </row>
    <row r="45" spans="1:8" ht="12" customHeight="1">
      <c r="A45" s="89"/>
      <c r="B45" s="314"/>
      <c r="C45" s="315"/>
      <c r="D45" s="301"/>
      <c r="E45" s="287"/>
      <c r="F45" s="302"/>
      <c r="G45" s="303"/>
      <c r="H45" s="297"/>
    </row>
    <row r="46" spans="1:8" ht="12" customHeight="1">
      <c r="A46" s="62"/>
      <c r="B46" s="314"/>
      <c r="C46" s="299"/>
      <c r="D46" s="301"/>
      <c r="E46" s="287"/>
      <c r="F46" s="302"/>
      <c r="G46" s="303"/>
      <c r="H46" s="297"/>
    </row>
    <row r="47" spans="1:8" ht="12" customHeight="1">
      <c r="A47" s="62"/>
      <c r="B47" s="300"/>
      <c r="C47" s="299"/>
      <c r="D47" s="301"/>
      <c r="E47" s="287"/>
      <c r="F47" s="302"/>
      <c r="G47" s="303"/>
      <c r="H47" s="297"/>
    </row>
    <row r="48" spans="1:8" ht="12" customHeight="1">
      <c r="A48" s="62"/>
      <c r="B48" s="300"/>
      <c r="C48" s="299"/>
      <c r="D48" s="301"/>
      <c r="E48" s="287"/>
      <c r="F48" s="302"/>
      <c r="G48" s="303"/>
      <c r="H48" s="297"/>
    </row>
    <row r="49" spans="1:8" ht="12" customHeight="1">
      <c r="A49" s="90"/>
      <c r="B49" s="314"/>
      <c r="C49" s="315"/>
      <c r="D49" s="316"/>
      <c r="E49" s="287"/>
      <c r="F49" s="302"/>
      <c r="G49" s="303"/>
      <c r="H49" s="297"/>
    </row>
    <row r="50" spans="1:8" ht="12" customHeight="1">
      <c r="A50" s="62"/>
      <c r="B50" s="314"/>
      <c r="C50" s="299"/>
      <c r="D50" s="316"/>
      <c r="E50" s="287"/>
      <c r="F50" s="302"/>
      <c r="G50" s="303"/>
      <c r="H50" s="297"/>
    </row>
    <row r="51" spans="1:8" ht="12" customHeight="1">
      <c r="A51" s="62"/>
      <c r="B51" s="314"/>
      <c r="C51" s="299"/>
      <c r="D51" s="316"/>
      <c r="E51" s="287"/>
      <c r="F51" s="302"/>
      <c r="G51" s="303"/>
      <c r="H51" s="297">
        <f>IF(OR(AND(F51="Prov",G51="Sum"),(G51="PC Sum")),". . . . . . . . .00",IF(ISERR(F51*G51),"",IF(F51*G51=0,"",ROUND(F51*G51,2))))</f>
      </c>
    </row>
    <row r="52" spans="1:8" ht="12" customHeight="1">
      <c r="A52" s="62"/>
      <c r="B52" s="314"/>
      <c r="C52" s="299"/>
      <c r="D52" s="301"/>
      <c r="E52" s="287"/>
      <c r="F52" s="302"/>
      <c r="G52" s="303"/>
      <c r="H52" s="297">
        <f>IF(OR(AND(F52="Prov",G52="Sum"),(G52="PC Sum")),". . . . . . . . .00",IF(ISERR(F52*G52),"",IF(F52*G52=0,"",ROUND(F52*G52,2))))</f>
      </c>
    </row>
    <row r="53" spans="1:8" ht="12" customHeight="1">
      <c r="A53" s="90"/>
      <c r="B53" s="314"/>
      <c r="C53" s="315"/>
      <c r="D53" s="316"/>
      <c r="E53" s="287"/>
      <c r="F53" s="302"/>
      <c r="G53" s="303"/>
      <c r="H53" s="297"/>
    </row>
    <row r="54" spans="1:8" ht="12" customHeight="1">
      <c r="A54" s="62"/>
      <c r="B54" s="300"/>
      <c r="C54" s="299"/>
      <c r="D54" s="301"/>
      <c r="E54" s="287"/>
      <c r="F54" s="302"/>
      <c r="G54" s="303"/>
      <c r="H54" s="297"/>
    </row>
    <row r="55" spans="1:8" ht="12" customHeight="1">
      <c r="A55" s="62"/>
      <c r="B55" s="300"/>
      <c r="C55" s="299"/>
      <c r="D55" s="301"/>
      <c r="E55" s="287"/>
      <c r="F55" s="302"/>
      <c r="G55" s="303"/>
      <c r="H55" s="297"/>
    </row>
    <row r="56" spans="1:8" ht="12" customHeight="1">
      <c r="A56" s="62"/>
      <c r="B56" s="300"/>
      <c r="C56" s="299"/>
      <c r="D56" s="301"/>
      <c r="E56" s="287"/>
      <c r="F56" s="302"/>
      <c r="G56" s="303"/>
      <c r="H56" s="297"/>
    </row>
    <row r="57" spans="1:8" ht="12" customHeight="1">
      <c r="A57" s="62"/>
      <c r="B57" s="300"/>
      <c r="C57" s="299"/>
      <c r="D57" s="301"/>
      <c r="E57" s="287"/>
      <c r="F57" s="302"/>
      <c r="G57" s="303"/>
      <c r="H57" s="297"/>
    </row>
    <row r="58" spans="1:8" ht="12" customHeight="1">
      <c r="A58" s="62"/>
      <c r="B58" s="300"/>
      <c r="C58" s="299"/>
      <c r="D58" s="301"/>
      <c r="E58" s="287"/>
      <c r="F58" s="302"/>
      <c r="G58" s="303"/>
      <c r="H58" s="297">
        <f>IF(OR(AND(F58="Prov",G58="Sum"),(G58="PC Sum")),". . . . . . . . .00",IF(ISERR(F58*G58),"",IF(F58*G58=0,"",ROUND(F58*G58,2))))</f>
      </c>
    </row>
    <row r="59" spans="1:8" ht="12" customHeight="1">
      <c r="A59" s="62"/>
      <c r="B59" s="300"/>
      <c r="C59" s="299"/>
      <c r="D59" s="301"/>
      <c r="E59" s="287"/>
      <c r="F59" s="302"/>
      <c r="G59" s="303"/>
      <c r="H59" s="297"/>
    </row>
    <row r="60" spans="1:8" ht="12" customHeight="1">
      <c r="A60" s="62"/>
      <c r="B60" s="300"/>
      <c r="C60" s="299"/>
      <c r="D60" s="301"/>
      <c r="E60" s="287"/>
      <c r="F60" s="302"/>
      <c r="G60" s="303"/>
      <c r="H60" s="297"/>
    </row>
    <row r="61" spans="1:8" ht="12" customHeight="1">
      <c r="A61" s="62"/>
      <c r="B61" s="300"/>
      <c r="C61" s="299"/>
      <c r="D61" s="301"/>
      <c r="E61" s="287"/>
      <c r="F61" s="302"/>
      <c r="G61" s="303"/>
      <c r="H61" s="297"/>
    </row>
    <row r="62" spans="1:8" ht="12" customHeight="1">
      <c r="A62" s="62"/>
      <c r="B62" s="300"/>
      <c r="C62" s="299"/>
      <c r="D62" s="301"/>
      <c r="E62" s="287"/>
      <c r="F62" s="302"/>
      <c r="G62" s="303"/>
      <c r="H62" s="297">
        <f>IF(OR(AND(F62="Prov",G62="Sum"),(G62="PC Sum")),". . . . . . . . .00",IF(ISERR(F62*G62),"",IF(F62*G62=0,"",ROUND(F62*G62,2))))</f>
      </c>
    </row>
    <row r="63" spans="1:8" ht="12" customHeight="1">
      <c r="A63" s="26"/>
      <c r="B63" s="300"/>
      <c r="C63" s="299"/>
      <c r="D63" s="301"/>
      <c r="E63" s="287"/>
      <c r="F63" s="302"/>
      <c r="G63" s="303"/>
      <c r="H63" s="297"/>
    </row>
    <row r="64" spans="1:8" ht="12" customHeight="1">
      <c r="A64" s="26"/>
      <c r="B64" s="300"/>
      <c r="C64" s="299"/>
      <c r="D64" s="301"/>
      <c r="E64" s="287"/>
      <c r="F64" s="302"/>
      <c r="G64" s="303"/>
      <c r="H64" s="297"/>
    </row>
    <row r="65" spans="1:8" ht="12" customHeight="1">
      <c r="A65" s="26"/>
      <c r="B65" s="300"/>
      <c r="C65" s="299"/>
      <c r="D65" s="301"/>
      <c r="E65" s="287"/>
      <c r="F65" s="302"/>
      <c r="G65" s="303"/>
      <c r="H65" s="297"/>
    </row>
    <row r="66" spans="1:8" ht="12" customHeight="1">
      <c r="A66" s="26"/>
      <c r="B66" s="300"/>
      <c r="C66" s="299"/>
      <c r="D66" s="301"/>
      <c r="E66" s="287"/>
      <c r="F66" s="302"/>
      <c r="G66" s="303"/>
      <c r="H66" s="297">
        <f>IF(OR(AND(F66="Prov",G66="Sum"),(G66="PC Sum")),". . . . . . . . .00",IF(ISERR(F66*G66),"",IF(F66*G66=0,"",ROUND(F66*G66,2))))</f>
      </c>
    </row>
    <row r="67" spans="1:8" ht="12" customHeight="1">
      <c r="A67" s="41"/>
      <c r="B67" s="308"/>
      <c r="C67" s="309"/>
      <c r="D67" s="323"/>
      <c r="E67" s="292"/>
      <c r="F67" s="293"/>
      <c r="G67" s="293"/>
      <c r="H67" s="297">
        <f>IF(OR(AND(F67="Prov",G67="Sum"),(G67="PC Sum")),". . . . . . . . .00",IF(ISERR(F67*G67),"",IF(F67*G67=0,"",ROUND(F67*G67,2))))</f>
      </c>
    </row>
    <row r="68" spans="1:8" ht="12" customHeight="1">
      <c r="A68" s="15"/>
      <c r="B68" s="294"/>
      <c r="C68" s="295"/>
      <c r="D68" s="295"/>
      <c r="E68" s="275"/>
      <c r="F68" s="304"/>
      <c r="G68" s="305"/>
      <c r="H68" s="306"/>
    </row>
    <row r="69" spans="1:8" s="345" customFormat="1" ht="12" customHeight="1">
      <c r="A69" s="23" t="s">
        <v>101</v>
      </c>
      <c r="B69" s="710" t="s">
        <v>21</v>
      </c>
      <c r="C69" s="711"/>
      <c r="D69" s="711"/>
      <c r="E69" s="711"/>
      <c r="F69" s="711"/>
      <c r="G69" s="712"/>
      <c r="H69" s="297"/>
    </row>
    <row r="70" spans="1:8" ht="12" customHeight="1">
      <c r="A70" s="41"/>
      <c r="B70" s="308"/>
      <c r="C70" s="309"/>
      <c r="D70" s="324"/>
      <c r="E70" s="290"/>
      <c r="F70" s="310"/>
      <c r="G70" s="311"/>
      <c r="H70" s="320"/>
    </row>
    <row r="71" ht="12" customHeight="1">
      <c r="D71" s="376" t="s">
        <v>410</v>
      </c>
    </row>
    <row r="72" ht="12" customHeight="1">
      <c r="D72" s="377"/>
    </row>
    <row r="74" ht="12" customHeight="1">
      <c r="E74" s="344"/>
    </row>
    <row r="80" ht="12" customHeight="1">
      <c r="D80" s="376"/>
    </row>
    <row r="3621" ht="12" customHeight="1">
      <c r="C3621" s="2" t="s">
        <v>102</v>
      </c>
    </row>
    <row r="3628" ht="12" customHeight="1">
      <c r="B3628" s="2" t="s">
        <v>103</v>
      </c>
    </row>
    <row r="3806" ht="12" customHeight="1">
      <c r="B3806" s="2" t="s">
        <v>104</v>
      </c>
    </row>
    <row r="3830" ht="12" customHeight="1">
      <c r="C3830" s="2" t="s">
        <v>102</v>
      </c>
    </row>
  </sheetData>
  <sheetProtection/>
  <mergeCells count="18">
    <mergeCell ref="B33:D33"/>
    <mergeCell ref="B34:D34"/>
    <mergeCell ref="B25:D25"/>
    <mergeCell ref="B26:D26"/>
    <mergeCell ref="B28:D28"/>
    <mergeCell ref="B29:D29"/>
    <mergeCell ref="B31:D31"/>
    <mergeCell ref="B32:D32"/>
    <mergeCell ref="B69:G69"/>
    <mergeCell ref="A1:H1"/>
    <mergeCell ref="A2:H2"/>
    <mergeCell ref="B19:D19"/>
    <mergeCell ref="B22:D22"/>
    <mergeCell ref="B23:D23"/>
    <mergeCell ref="B24:D24"/>
    <mergeCell ref="B27:D27"/>
    <mergeCell ref="B35:D35"/>
    <mergeCell ref="B20:D21"/>
  </mergeCells>
  <printOptions horizontalCentered="1" verticalCentered="1"/>
  <pageMargins left="0.5905" right="0.425" top="0.708661417322835" bottom="0.6748" header="0.3937" footer="0.6748"/>
  <pageSetup firstPageNumber="80" useFirstPageNumber="1" orientation="portrait" paperSize="9" scale="83" r:id="rId1"/>
  <rowBreaks count="1" manualBreakCount="1">
    <brk id="13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workbookViewId="0" topLeftCell="A31">
      <selection activeCell="H62" sqref="H62"/>
    </sheetView>
  </sheetViews>
  <sheetFormatPr defaultColWidth="11.10546875" defaultRowHeight="12" customHeight="1"/>
  <cols>
    <col min="1" max="1" width="9.77734375" style="2" customWidth="1"/>
    <col min="2" max="3" width="3.77734375" style="2" customWidth="1"/>
    <col min="4" max="4" width="28.88671875" style="2" customWidth="1"/>
    <col min="5" max="5" width="7.6640625" style="3" customWidth="1"/>
    <col min="6" max="6" width="9.88671875" style="5" customWidth="1"/>
    <col min="7" max="7" width="10.3359375" style="5" customWidth="1"/>
    <col min="8" max="8" width="12.77734375" style="55" customWidth="1"/>
    <col min="9" max="16384" width="11.10546875" style="86" customWidth="1"/>
  </cols>
  <sheetData>
    <row r="1" spans="1:8" s="2" customFormat="1" ht="17.25" customHeight="1">
      <c r="A1" s="681" t="str">
        <f>+'1700'!A1:H1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+'1700'!A2:H2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346" t="str">
        <f>+'1700'!A3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343</v>
      </c>
    </row>
    <row r="5" spans="1:8" ht="12" customHeight="1">
      <c r="A5" s="6"/>
      <c r="B5" s="7"/>
      <c r="C5" s="8"/>
      <c r="D5" s="9"/>
      <c r="E5" s="6"/>
      <c r="F5" s="10"/>
      <c r="G5" s="10"/>
      <c r="H5" s="10"/>
    </row>
    <row r="6" spans="1:8" ht="12" customHeight="1">
      <c r="A6" s="11" t="s">
        <v>22</v>
      </c>
      <c r="B6" s="12" t="s">
        <v>1</v>
      </c>
      <c r="C6" s="13"/>
      <c r="D6" s="87"/>
      <c r="E6" s="11" t="s">
        <v>2</v>
      </c>
      <c r="F6" s="14" t="s">
        <v>3</v>
      </c>
      <c r="G6" s="14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59"/>
      <c r="E7" s="23"/>
      <c r="F7" s="24"/>
      <c r="G7" s="24"/>
      <c r="H7" s="24"/>
    </row>
    <row r="8" spans="1:8" ht="12" customHeight="1">
      <c r="A8" s="45"/>
      <c r="B8" s="60"/>
      <c r="C8" s="52"/>
      <c r="D8" s="61"/>
      <c r="E8" s="45"/>
      <c r="F8" s="46"/>
      <c r="G8" s="46"/>
      <c r="H8" s="46"/>
    </row>
    <row r="9" spans="1:8" s="2" customFormat="1" ht="12" customHeight="1">
      <c r="A9" s="15"/>
      <c r="B9" s="294"/>
      <c r="C9" s="295"/>
      <c r="D9" s="296"/>
      <c r="E9" s="277"/>
      <c r="F9" s="278"/>
      <c r="G9" s="278"/>
      <c r="H9" s="321"/>
    </row>
    <row r="10" spans="1:8" s="2" customFormat="1" ht="12" customHeight="1">
      <c r="A10" s="11">
        <v>1800</v>
      </c>
      <c r="B10" s="298" t="s">
        <v>105</v>
      </c>
      <c r="C10" s="299"/>
      <c r="D10" s="301"/>
      <c r="E10" s="287"/>
      <c r="F10" s="288"/>
      <c r="G10" s="288"/>
      <c r="H10" s="297"/>
    </row>
    <row r="11" spans="1:8" s="2" customFormat="1" ht="12" customHeight="1">
      <c r="A11" s="23"/>
      <c r="B11" s="300"/>
      <c r="C11" s="299"/>
      <c r="D11" s="301"/>
      <c r="E11" s="287"/>
      <c r="F11" s="288"/>
      <c r="G11" s="288"/>
      <c r="H11" s="297"/>
    </row>
    <row r="12" spans="1:8" s="2" customFormat="1" ht="12" customHeight="1">
      <c r="A12" s="23" t="s">
        <v>106</v>
      </c>
      <c r="B12" s="300" t="s">
        <v>107</v>
      </c>
      <c r="C12" s="299"/>
      <c r="D12" s="301"/>
      <c r="E12" s="287"/>
      <c r="F12" s="302"/>
      <c r="G12" s="303"/>
      <c r="H12" s="297"/>
    </row>
    <row r="13" spans="1:8" s="2" customFormat="1" ht="12" customHeight="1">
      <c r="A13" s="23"/>
      <c r="B13" s="300"/>
      <c r="C13" s="299"/>
      <c r="D13" s="301"/>
      <c r="E13" s="287"/>
      <c r="F13" s="302"/>
      <c r="G13" s="303"/>
      <c r="H13" s="297"/>
    </row>
    <row r="14" spans="1:8" s="2" customFormat="1" ht="12" customHeight="1">
      <c r="A14" s="23"/>
      <c r="B14" s="300" t="s">
        <v>40</v>
      </c>
      <c r="C14" s="299" t="s">
        <v>108</v>
      </c>
      <c r="D14" s="316"/>
      <c r="E14" s="287" t="s">
        <v>109</v>
      </c>
      <c r="F14" s="208">
        <v>50</v>
      </c>
      <c r="G14" s="303"/>
      <c r="H14" s="297" t="s">
        <v>159</v>
      </c>
    </row>
    <row r="15" spans="1:8" s="2" customFormat="1" ht="12" customHeight="1">
      <c r="A15" s="23"/>
      <c r="B15" s="300"/>
      <c r="C15" s="299"/>
      <c r="D15" s="301"/>
      <c r="E15" s="287"/>
      <c r="F15" s="302"/>
      <c r="G15" s="303"/>
      <c r="H15" s="297"/>
    </row>
    <row r="16" spans="1:8" s="2" customFormat="1" ht="12" customHeight="1">
      <c r="A16" s="23"/>
      <c r="B16" s="300" t="s">
        <v>11</v>
      </c>
      <c r="C16" s="299" t="s">
        <v>110</v>
      </c>
      <c r="D16" s="301"/>
      <c r="E16" s="287" t="s">
        <v>109</v>
      </c>
      <c r="F16" s="208">
        <v>50</v>
      </c>
      <c r="G16" s="303"/>
      <c r="H16" s="297" t="s">
        <v>159</v>
      </c>
    </row>
    <row r="17" spans="1:8" s="2" customFormat="1" ht="12" customHeight="1">
      <c r="A17" s="23"/>
      <c r="B17" s="300"/>
      <c r="C17" s="299"/>
      <c r="D17" s="301"/>
      <c r="E17" s="287"/>
      <c r="F17" s="302"/>
      <c r="G17" s="303"/>
      <c r="H17" s="297"/>
    </row>
    <row r="18" spans="1:8" s="2" customFormat="1" ht="12" customHeight="1">
      <c r="A18" s="23"/>
      <c r="B18" s="300" t="s">
        <v>41</v>
      </c>
      <c r="C18" s="299" t="s">
        <v>111</v>
      </c>
      <c r="D18" s="301"/>
      <c r="E18" s="287" t="s">
        <v>109</v>
      </c>
      <c r="F18" s="208">
        <v>50</v>
      </c>
      <c r="G18" s="303"/>
      <c r="H18" s="297" t="s">
        <v>159</v>
      </c>
    </row>
    <row r="19" spans="1:8" s="2" customFormat="1" ht="12" customHeight="1">
      <c r="A19" s="38"/>
      <c r="B19" s="300"/>
      <c r="C19" s="299"/>
      <c r="D19" s="316"/>
      <c r="E19" s="287"/>
      <c r="F19" s="302"/>
      <c r="G19" s="303"/>
      <c r="H19" s="297"/>
    </row>
    <row r="20" spans="1:8" s="2" customFormat="1" ht="12" customHeight="1">
      <c r="A20" s="23" t="s">
        <v>112</v>
      </c>
      <c r="B20" s="300" t="s">
        <v>113</v>
      </c>
      <c r="C20" s="299"/>
      <c r="D20" s="316"/>
      <c r="E20" s="287" t="s">
        <v>109</v>
      </c>
      <c r="F20" s="208">
        <v>50</v>
      </c>
      <c r="G20" s="303"/>
      <c r="H20" s="297" t="s">
        <v>159</v>
      </c>
    </row>
    <row r="21" spans="1:8" s="2" customFormat="1" ht="12" customHeight="1">
      <c r="A21" s="23"/>
      <c r="B21" s="300"/>
      <c r="C21" s="299"/>
      <c r="D21" s="316"/>
      <c r="E21" s="287"/>
      <c r="F21" s="302"/>
      <c r="G21" s="303"/>
      <c r="H21" s="297"/>
    </row>
    <row r="22" spans="1:8" s="2" customFormat="1" ht="12" customHeight="1">
      <c r="A22" s="23" t="s">
        <v>114</v>
      </c>
      <c r="B22" s="300" t="s">
        <v>115</v>
      </c>
      <c r="C22" s="299"/>
      <c r="D22" s="316"/>
      <c r="E22" s="287"/>
      <c r="F22" s="302"/>
      <c r="G22" s="303"/>
      <c r="H22" s="297"/>
    </row>
    <row r="23" spans="1:8" s="2" customFormat="1" ht="12" customHeight="1">
      <c r="A23" s="23"/>
      <c r="B23" s="300" t="s">
        <v>40</v>
      </c>
      <c r="C23" s="299" t="s">
        <v>116</v>
      </c>
      <c r="D23" s="301"/>
      <c r="E23" s="287" t="s">
        <v>109</v>
      </c>
      <c r="F23" s="208">
        <v>50</v>
      </c>
      <c r="G23" s="303"/>
      <c r="H23" s="297" t="s">
        <v>159</v>
      </c>
    </row>
    <row r="24" spans="1:8" s="2" customFormat="1" ht="12" customHeight="1">
      <c r="A24" s="23"/>
      <c r="B24" s="300"/>
      <c r="C24" s="299"/>
      <c r="D24" s="301"/>
      <c r="E24" s="287"/>
      <c r="F24" s="302"/>
      <c r="G24" s="303"/>
      <c r="H24" s="297"/>
    </row>
    <row r="25" spans="1:8" s="2" customFormat="1" ht="12" customHeight="1">
      <c r="A25" s="23"/>
      <c r="B25" s="300" t="s">
        <v>11</v>
      </c>
      <c r="C25" s="299" t="s">
        <v>117</v>
      </c>
      <c r="D25" s="369"/>
      <c r="E25" s="287" t="s">
        <v>109</v>
      </c>
      <c r="F25" s="208">
        <v>50</v>
      </c>
      <c r="G25" s="303"/>
      <c r="H25" s="297" t="s">
        <v>159</v>
      </c>
    </row>
    <row r="26" spans="1:8" s="2" customFormat="1" ht="12" customHeight="1">
      <c r="A26" s="23"/>
      <c r="B26" s="300"/>
      <c r="C26" s="299"/>
      <c r="D26" s="301"/>
      <c r="E26" s="287"/>
      <c r="F26" s="302"/>
      <c r="G26" s="303"/>
      <c r="H26" s="297"/>
    </row>
    <row r="27" spans="1:8" s="2" customFormat="1" ht="12" customHeight="1">
      <c r="A27" s="23" t="s">
        <v>118</v>
      </c>
      <c r="B27" s="300" t="s">
        <v>119</v>
      </c>
      <c r="C27" s="299"/>
      <c r="D27" s="301"/>
      <c r="E27" s="287" t="s">
        <v>109</v>
      </c>
      <c r="F27" s="208">
        <v>50</v>
      </c>
      <c r="G27" s="303"/>
      <c r="H27" s="297" t="s">
        <v>159</v>
      </c>
    </row>
    <row r="28" spans="1:8" s="2" customFormat="1" ht="12" customHeight="1">
      <c r="A28" s="23"/>
      <c r="B28" s="300"/>
      <c r="C28" s="299"/>
      <c r="D28" s="301"/>
      <c r="E28" s="287"/>
      <c r="F28" s="302"/>
      <c r="G28" s="303"/>
      <c r="H28" s="297"/>
    </row>
    <row r="29" spans="1:8" s="2" customFormat="1" ht="12" customHeight="1">
      <c r="A29" s="23" t="s">
        <v>120</v>
      </c>
      <c r="B29" s="300" t="s">
        <v>121</v>
      </c>
      <c r="C29" s="299"/>
      <c r="D29" s="301"/>
      <c r="E29" s="287" t="s">
        <v>109</v>
      </c>
      <c r="F29" s="208">
        <v>50</v>
      </c>
      <c r="G29" s="303"/>
      <c r="H29" s="297" t="s">
        <v>159</v>
      </c>
    </row>
    <row r="30" spans="1:8" s="2" customFormat="1" ht="12" customHeight="1">
      <c r="A30" s="23"/>
      <c r="B30" s="300"/>
      <c r="C30" s="299"/>
      <c r="D30" s="301"/>
      <c r="E30" s="287"/>
      <c r="F30" s="302"/>
      <c r="G30" s="303"/>
      <c r="H30" s="297"/>
    </row>
    <row r="31" spans="1:8" s="2" customFormat="1" ht="12" customHeight="1">
      <c r="A31" s="23" t="s">
        <v>122</v>
      </c>
      <c r="B31" s="300" t="s">
        <v>123</v>
      </c>
      <c r="C31" s="299"/>
      <c r="D31" s="301"/>
      <c r="E31" s="287" t="s">
        <v>48</v>
      </c>
      <c r="F31" s="208">
        <v>50</v>
      </c>
      <c r="G31" s="303"/>
      <c r="H31" s="297" t="s">
        <v>159</v>
      </c>
    </row>
    <row r="32" spans="1:8" s="2" customFormat="1" ht="12" customHeight="1">
      <c r="A32" s="23"/>
      <c r="B32" s="300"/>
      <c r="C32" s="299"/>
      <c r="D32" s="301"/>
      <c r="E32" s="287"/>
      <c r="F32" s="302"/>
      <c r="G32" s="303"/>
      <c r="H32" s="297">
        <f>IF(OR(AND(F32="Prov",G32="Sum"),(G32="PC Sum")),". . . . . . . . .00",IF(ISERR(F32*G32),"",IF(F32*G32=0,"",ROUND(F32*G32,2))))</f>
      </c>
    </row>
    <row r="33" spans="1:8" s="2" customFormat="1" ht="12" customHeight="1">
      <c r="A33" s="23" t="s">
        <v>124</v>
      </c>
      <c r="B33" s="300" t="s">
        <v>125</v>
      </c>
      <c r="C33" s="299"/>
      <c r="D33" s="301"/>
      <c r="E33" s="287"/>
      <c r="F33" s="302"/>
      <c r="G33" s="303"/>
      <c r="H33" s="297"/>
    </row>
    <row r="34" spans="1:8" s="2" customFormat="1" ht="12" customHeight="1">
      <c r="A34" s="23"/>
      <c r="B34" s="300"/>
      <c r="C34" s="299"/>
      <c r="D34" s="301"/>
      <c r="E34" s="287"/>
      <c r="F34" s="302"/>
      <c r="G34" s="303"/>
      <c r="H34" s="297"/>
    </row>
    <row r="35" spans="1:8" s="2" customFormat="1" ht="12" customHeight="1">
      <c r="A35" s="23"/>
      <c r="B35" s="300" t="s">
        <v>40</v>
      </c>
      <c r="C35" s="299" t="s">
        <v>126</v>
      </c>
      <c r="D35" s="301"/>
      <c r="E35" s="287" t="s">
        <v>109</v>
      </c>
      <c r="F35" s="208">
        <v>50</v>
      </c>
      <c r="G35" s="303"/>
      <c r="H35" s="297" t="s">
        <v>159</v>
      </c>
    </row>
    <row r="36" spans="1:8" s="2" customFormat="1" ht="12" customHeight="1">
      <c r="A36" s="23"/>
      <c r="B36" s="300"/>
      <c r="C36" s="299"/>
      <c r="D36" s="301"/>
      <c r="E36" s="287"/>
      <c r="F36" s="302"/>
      <c r="G36" s="303"/>
      <c r="H36" s="297"/>
    </row>
    <row r="37" spans="1:8" s="2" customFormat="1" ht="12" customHeight="1">
      <c r="A37" s="23"/>
      <c r="B37" s="300" t="s">
        <v>11</v>
      </c>
      <c r="C37" s="299" t="s">
        <v>127</v>
      </c>
      <c r="D37" s="301"/>
      <c r="E37" s="287" t="s">
        <v>109</v>
      </c>
      <c r="F37" s="208">
        <v>50</v>
      </c>
      <c r="G37" s="303"/>
      <c r="H37" s="297" t="s">
        <v>159</v>
      </c>
    </row>
    <row r="38" spans="1:8" s="2" customFormat="1" ht="12" customHeight="1">
      <c r="A38" s="23"/>
      <c r="B38" s="300"/>
      <c r="C38" s="299"/>
      <c r="D38" s="301"/>
      <c r="E38" s="287"/>
      <c r="F38" s="302"/>
      <c r="G38" s="303"/>
      <c r="H38" s="297"/>
    </row>
    <row r="39" spans="1:8" s="2" customFormat="1" ht="12" customHeight="1">
      <c r="A39" s="23"/>
      <c r="B39" s="300" t="s">
        <v>41</v>
      </c>
      <c r="C39" s="299" t="s">
        <v>128</v>
      </c>
      <c r="D39" s="301"/>
      <c r="E39" s="287" t="s">
        <v>109</v>
      </c>
      <c r="F39" s="208">
        <v>50</v>
      </c>
      <c r="G39" s="303"/>
      <c r="H39" s="297" t="s">
        <v>159</v>
      </c>
    </row>
    <row r="40" spans="1:8" s="2" customFormat="1" ht="12" customHeight="1">
      <c r="A40" s="23"/>
      <c r="B40" s="300"/>
      <c r="C40" s="299"/>
      <c r="D40" s="301"/>
      <c r="E40" s="287"/>
      <c r="F40" s="302"/>
      <c r="G40" s="303"/>
      <c r="H40" s="297"/>
    </row>
    <row r="41" spans="1:8" s="2" customFormat="1" ht="12" customHeight="1">
      <c r="A41" s="23" t="s">
        <v>129</v>
      </c>
      <c r="B41" s="300" t="s">
        <v>130</v>
      </c>
      <c r="C41" s="299"/>
      <c r="D41" s="301"/>
      <c r="E41" s="287"/>
      <c r="F41" s="302"/>
      <c r="G41" s="303"/>
      <c r="H41" s="297"/>
    </row>
    <row r="42" spans="1:8" s="2" customFormat="1" ht="12" customHeight="1">
      <c r="A42" s="23"/>
      <c r="B42" s="300"/>
      <c r="C42" s="299"/>
      <c r="D42" s="301"/>
      <c r="E42" s="287"/>
      <c r="F42" s="302"/>
      <c r="G42" s="303"/>
      <c r="H42" s="297"/>
    </row>
    <row r="43" spans="1:8" s="2" customFormat="1" ht="12" customHeight="1">
      <c r="A43" s="38"/>
      <c r="B43" s="300" t="s">
        <v>40</v>
      </c>
      <c r="C43" s="299" t="s">
        <v>131</v>
      </c>
      <c r="D43" s="301"/>
      <c r="E43" s="287" t="s">
        <v>109</v>
      </c>
      <c r="F43" s="208">
        <v>50</v>
      </c>
      <c r="G43" s="303"/>
      <c r="H43" s="297" t="s">
        <v>159</v>
      </c>
    </row>
    <row r="44" spans="1:8" s="2" customFormat="1" ht="12" customHeight="1">
      <c r="A44" s="38"/>
      <c r="B44" s="300"/>
      <c r="C44" s="299"/>
      <c r="D44" s="301"/>
      <c r="E44" s="287"/>
      <c r="F44" s="302"/>
      <c r="G44" s="303"/>
      <c r="H44" s="297"/>
    </row>
    <row r="45" spans="1:8" s="2" customFormat="1" ht="12" customHeight="1">
      <c r="A45" s="38"/>
      <c r="B45" s="300" t="s">
        <v>11</v>
      </c>
      <c r="C45" s="299" t="s">
        <v>132</v>
      </c>
      <c r="D45" s="301"/>
      <c r="E45" s="287" t="s">
        <v>109</v>
      </c>
      <c r="F45" s="208">
        <v>50</v>
      </c>
      <c r="G45" s="303"/>
      <c r="H45" s="297" t="s">
        <v>159</v>
      </c>
    </row>
    <row r="46" spans="1:8" s="2" customFormat="1" ht="12" customHeight="1">
      <c r="A46" s="38"/>
      <c r="B46" s="300"/>
      <c r="C46" s="299"/>
      <c r="D46" s="301"/>
      <c r="E46" s="287"/>
      <c r="F46" s="302"/>
      <c r="G46" s="303"/>
      <c r="H46" s="297"/>
    </row>
    <row r="47" spans="1:8" s="2" customFormat="1" ht="12" customHeight="1">
      <c r="A47" s="38"/>
      <c r="B47" s="300" t="s">
        <v>41</v>
      </c>
      <c r="C47" s="299" t="s">
        <v>133</v>
      </c>
      <c r="D47" s="301"/>
      <c r="E47" s="287" t="s">
        <v>109</v>
      </c>
      <c r="F47" s="208">
        <v>50</v>
      </c>
      <c r="G47" s="303"/>
      <c r="H47" s="297" t="s">
        <v>159</v>
      </c>
    </row>
    <row r="48" spans="1:8" s="2" customFormat="1" ht="12" customHeight="1">
      <c r="A48" s="38"/>
      <c r="B48" s="300"/>
      <c r="C48" s="299"/>
      <c r="D48" s="301"/>
      <c r="E48" s="287"/>
      <c r="F48" s="302"/>
      <c r="G48" s="303"/>
      <c r="H48" s="297"/>
    </row>
    <row r="49" spans="1:8" s="2" customFormat="1" ht="12" customHeight="1">
      <c r="A49" s="23" t="s">
        <v>134</v>
      </c>
      <c r="B49" s="300" t="s">
        <v>135</v>
      </c>
      <c r="C49" s="299"/>
      <c r="D49" s="301"/>
      <c r="E49" s="287" t="s">
        <v>109</v>
      </c>
      <c r="F49" s="208">
        <v>50</v>
      </c>
      <c r="G49" s="303"/>
      <c r="H49" s="297" t="s">
        <v>159</v>
      </c>
    </row>
    <row r="50" spans="1:8" s="2" customFormat="1" ht="12" customHeight="1">
      <c r="A50" s="23"/>
      <c r="B50" s="300"/>
      <c r="C50" s="299"/>
      <c r="D50" s="301"/>
      <c r="E50" s="287"/>
      <c r="F50" s="302"/>
      <c r="G50" s="303"/>
      <c r="H50" s="297"/>
    </row>
    <row r="51" spans="1:8" s="2" customFormat="1" ht="12" customHeight="1">
      <c r="A51" s="23" t="s">
        <v>136</v>
      </c>
      <c r="B51" s="300" t="s">
        <v>137</v>
      </c>
      <c r="C51" s="299"/>
      <c r="D51" s="301"/>
      <c r="E51" s="287" t="s">
        <v>109</v>
      </c>
      <c r="F51" s="208">
        <v>20</v>
      </c>
      <c r="G51" s="303"/>
      <c r="H51" s="297" t="s">
        <v>159</v>
      </c>
    </row>
    <row r="52" spans="1:8" s="2" customFormat="1" ht="12" customHeight="1">
      <c r="A52" s="90"/>
      <c r="B52" s="314"/>
      <c r="C52" s="315"/>
      <c r="D52" s="316"/>
      <c r="E52" s="287"/>
      <c r="F52" s="302"/>
      <c r="G52" s="303"/>
      <c r="H52" s="297"/>
    </row>
    <row r="53" spans="1:8" s="2" customFormat="1" ht="12" customHeight="1">
      <c r="A53" s="62"/>
      <c r="B53" s="300"/>
      <c r="C53" s="299"/>
      <c r="D53" s="301"/>
      <c r="E53" s="287"/>
      <c r="F53" s="302"/>
      <c r="G53" s="303"/>
      <c r="H53" s="297"/>
    </row>
    <row r="54" spans="1:8" s="2" customFormat="1" ht="12" customHeight="1">
      <c r="A54" s="62"/>
      <c r="B54" s="300"/>
      <c r="C54" s="299"/>
      <c r="D54" s="301"/>
      <c r="E54" s="287"/>
      <c r="F54" s="302"/>
      <c r="G54" s="303"/>
      <c r="H54" s="297"/>
    </row>
    <row r="55" spans="1:8" s="2" customFormat="1" ht="12" customHeight="1">
      <c r="A55" s="62"/>
      <c r="B55" s="300"/>
      <c r="C55" s="299"/>
      <c r="D55" s="301"/>
      <c r="E55" s="287"/>
      <c r="F55" s="302"/>
      <c r="G55" s="303"/>
      <c r="H55" s="297"/>
    </row>
    <row r="56" spans="1:8" s="2" customFormat="1" ht="12" customHeight="1">
      <c r="A56" s="62"/>
      <c r="B56" s="300"/>
      <c r="C56" s="299"/>
      <c r="D56" s="301"/>
      <c r="E56" s="287"/>
      <c r="F56" s="302"/>
      <c r="G56" s="303"/>
      <c r="H56" s="297"/>
    </row>
    <row r="57" spans="1:8" s="2" customFormat="1" ht="12" customHeight="1">
      <c r="A57" s="62"/>
      <c r="B57" s="300"/>
      <c r="C57" s="299"/>
      <c r="D57" s="301"/>
      <c r="E57" s="287"/>
      <c r="F57" s="302"/>
      <c r="G57" s="303"/>
      <c r="H57" s="297"/>
    </row>
    <row r="58" spans="1:8" s="2" customFormat="1" ht="12" customHeight="1">
      <c r="A58" s="62"/>
      <c r="B58" s="300"/>
      <c r="C58" s="299"/>
      <c r="D58" s="301"/>
      <c r="E58" s="287"/>
      <c r="F58" s="302"/>
      <c r="G58" s="303"/>
      <c r="H58" s="297"/>
    </row>
    <row r="59" spans="1:8" s="2" customFormat="1" ht="12" customHeight="1">
      <c r="A59" s="62"/>
      <c r="B59" s="300"/>
      <c r="C59" s="299"/>
      <c r="D59" s="301"/>
      <c r="E59" s="287"/>
      <c r="F59" s="302"/>
      <c r="G59" s="303"/>
      <c r="H59" s="297"/>
    </row>
    <row r="60" spans="1:8" s="2" customFormat="1" ht="12" customHeight="1">
      <c r="A60" s="62"/>
      <c r="B60" s="300"/>
      <c r="C60" s="299"/>
      <c r="D60" s="301"/>
      <c r="E60" s="287"/>
      <c r="F60" s="302"/>
      <c r="G60" s="303"/>
      <c r="H60" s="297"/>
    </row>
    <row r="61" spans="1:8" s="2" customFormat="1" ht="12" customHeight="1">
      <c r="A61" s="62"/>
      <c r="B61" s="300"/>
      <c r="C61" s="299"/>
      <c r="D61" s="301"/>
      <c r="E61" s="287"/>
      <c r="F61" s="302"/>
      <c r="G61" s="303"/>
      <c r="H61" s="297"/>
    </row>
    <row r="62" spans="1:8" s="2" customFormat="1" ht="12" customHeight="1">
      <c r="A62" s="62"/>
      <c r="B62" s="300"/>
      <c r="C62" s="299"/>
      <c r="D62" s="301"/>
      <c r="E62" s="287"/>
      <c r="F62" s="302"/>
      <c r="G62" s="303"/>
      <c r="H62" s="297">
        <f>IF(OR(AND(F62="Prov",G62="Sum"),(G62="PC Sum")),". . . . . . . . .00",IF(ISERR(F62*G62),"",IF(F62*G62=0,"",ROUND(F62*G62,2))))</f>
      </c>
    </row>
    <row r="63" spans="1:8" s="2" customFormat="1" ht="12" customHeight="1">
      <c r="A63" s="26"/>
      <c r="B63" s="300"/>
      <c r="C63" s="299"/>
      <c r="D63" s="301"/>
      <c r="E63" s="287"/>
      <c r="F63" s="302"/>
      <c r="G63" s="303"/>
      <c r="H63" s="297"/>
    </row>
    <row r="64" spans="1:8" s="2" customFormat="1" ht="12" customHeight="1">
      <c r="A64" s="26"/>
      <c r="B64" s="300"/>
      <c r="C64" s="299"/>
      <c r="D64" s="301"/>
      <c r="E64" s="287"/>
      <c r="F64" s="302"/>
      <c r="G64" s="303"/>
      <c r="H64" s="297"/>
    </row>
    <row r="65" spans="1:8" s="2" customFormat="1" ht="12" customHeight="1">
      <c r="A65" s="26"/>
      <c r="B65" s="300"/>
      <c r="C65" s="299"/>
      <c r="D65" s="301"/>
      <c r="E65" s="287"/>
      <c r="F65" s="302"/>
      <c r="G65" s="303"/>
      <c r="H65" s="297"/>
    </row>
    <row r="66" spans="1:8" s="2" customFormat="1" ht="12" customHeight="1">
      <c r="A66" s="26"/>
      <c r="B66" s="300"/>
      <c r="C66" s="299"/>
      <c r="D66" s="301"/>
      <c r="E66" s="287"/>
      <c r="F66" s="302"/>
      <c r="G66" s="303"/>
      <c r="H66" s="297">
        <f>IF(OR(AND(F66="Prov",G66="Sum"),(G66="PC Sum")),". . . . . . . . .00",IF(ISERR(F66*G66),"",IF(F66*G66=0,"",ROUND(F66*G66,2))))</f>
      </c>
    </row>
    <row r="67" spans="1:8" s="2" customFormat="1" ht="12" customHeight="1">
      <c r="A67" s="41"/>
      <c r="B67" s="308"/>
      <c r="C67" s="309"/>
      <c r="D67" s="323"/>
      <c r="E67" s="292"/>
      <c r="F67" s="293"/>
      <c r="G67" s="293"/>
      <c r="H67" s="297">
        <f>IF(OR(AND(F67="Prov",G67="Sum"),(G67="PC Sum")),". . . . . . . . .00",IF(ISERR(F67*G67),"",IF(F67*G67=0,"",ROUND(F67*G67,2))))</f>
      </c>
    </row>
    <row r="68" spans="1:8" s="2" customFormat="1" ht="12" customHeight="1">
      <c r="A68" s="15"/>
      <c r="B68" s="294"/>
      <c r="C68" s="295"/>
      <c r="D68" s="295"/>
      <c r="E68" s="275"/>
      <c r="F68" s="304"/>
      <c r="G68" s="305"/>
      <c r="H68" s="306"/>
    </row>
    <row r="69" spans="1:8" s="2" customFormat="1" ht="12" customHeight="1">
      <c r="A69" s="11">
        <v>1800</v>
      </c>
      <c r="B69" s="685" t="s">
        <v>21</v>
      </c>
      <c r="C69" s="686"/>
      <c r="D69" s="686"/>
      <c r="E69" s="686"/>
      <c r="F69" s="686"/>
      <c r="G69" s="687"/>
      <c r="H69" s="297" t="s">
        <v>159</v>
      </c>
    </row>
    <row r="70" spans="1:8" s="2" customFormat="1" ht="12" customHeight="1">
      <c r="A70" s="41"/>
      <c r="B70" s="308"/>
      <c r="C70" s="309"/>
      <c r="D70" s="324"/>
      <c r="E70" s="290"/>
      <c r="F70" s="310"/>
      <c r="G70" s="311"/>
      <c r="H70" s="320"/>
    </row>
    <row r="71" spans="5:8" s="2" customFormat="1" ht="12" customHeight="1">
      <c r="E71" s="3"/>
      <c r="F71" s="5"/>
      <c r="G71" s="5"/>
      <c r="H71" s="55"/>
    </row>
    <row r="72" spans="4:8" s="2" customFormat="1" ht="12" customHeight="1">
      <c r="D72" s="376" t="s">
        <v>411</v>
      </c>
      <c r="E72" s="3"/>
      <c r="F72" s="5"/>
      <c r="G72" s="5"/>
      <c r="H72" s="55"/>
    </row>
    <row r="73" spans="5:8" s="2" customFormat="1" ht="12" customHeight="1">
      <c r="E73" s="3"/>
      <c r="F73" s="5"/>
      <c r="G73" s="5"/>
      <c r="H73" s="55"/>
    </row>
    <row r="74" spans="5:8" s="2" customFormat="1" ht="12" customHeight="1">
      <c r="E74" s="3"/>
      <c r="F74" s="5"/>
      <c r="G74" s="5"/>
      <c r="H74" s="55"/>
    </row>
    <row r="75" spans="5:8" s="2" customFormat="1" ht="12" customHeight="1">
      <c r="E75" s="3"/>
      <c r="F75" s="5"/>
      <c r="G75" s="5"/>
      <c r="H75" s="55"/>
    </row>
  </sheetData>
  <sheetProtection/>
  <mergeCells count="3">
    <mergeCell ref="B69:G69"/>
    <mergeCell ref="A1:H1"/>
    <mergeCell ref="A2:H2"/>
  </mergeCells>
  <printOptions/>
  <pageMargins left="0.5905" right="0" top="0.7086" bottom="0.7874" header="0.3998" footer="0.7874"/>
  <pageSetup firstPageNumber="81" useFirstPageNumber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65"/>
  <sheetViews>
    <sheetView view="pageBreakPreview" zoomScaleSheetLayoutView="100" workbookViewId="0" topLeftCell="A391">
      <selection activeCell="A64" sqref="A64:H64"/>
    </sheetView>
  </sheetViews>
  <sheetFormatPr defaultColWidth="11.10546875" defaultRowHeight="12" customHeight="1"/>
  <cols>
    <col min="1" max="1" width="7.77734375" style="2" customWidth="1"/>
    <col min="2" max="3" width="3.77734375" style="2" customWidth="1"/>
    <col min="4" max="4" width="33.99609375" style="2" customWidth="1"/>
    <col min="5" max="5" width="6.77734375" style="3" customWidth="1"/>
    <col min="6" max="7" width="8.77734375" style="5" customWidth="1"/>
    <col min="8" max="8" width="12.77734375" style="5" customWidth="1"/>
    <col min="9" max="16384" width="11.10546875" style="2" customWidth="1"/>
  </cols>
  <sheetData>
    <row r="1" spans="1:8" ht="17.25" customHeight="1">
      <c r="A1" s="681" t="str">
        <f>+'1800'!A1:H1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 customHeight="1">
      <c r="A2" s="681" t="str">
        <f>+'1800'!A2:H2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 customHeight="1">
      <c r="A3" s="346" t="str">
        <f>+'1800'!A3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ht="12.75">
      <c r="A4" s="1"/>
      <c r="B4" s="1"/>
      <c r="C4" s="1"/>
      <c r="D4" s="1"/>
      <c r="E4" s="1"/>
      <c r="F4" s="1"/>
      <c r="G4" s="1"/>
      <c r="H4" s="343" t="s">
        <v>344</v>
      </c>
    </row>
    <row r="5" spans="1:8" ht="12" customHeight="1">
      <c r="A5" s="92"/>
      <c r="B5" s="93"/>
      <c r="C5" s="94"/>
      <c r="D5" s="95"/>
      <c r="E5" s="92"/>
      <c r="F5" s="96"/>
      <c r="G5" s="96"/>
      <c r="H5" s="96"/>
    </row>
    <row r="6" spans="1:8" ht="12" customHeight="1">
      <c r="A6" s="11" t="s">
        <v>22</v>
      </c>
      <c r="B6" s="12" t="s">
        <v>1</v>
      </c>
      <c r="C6" s="13"/>
      <c r="D6" s="68"/>
      <c r="E6" s="11" t="s">
        <v>2</v>
      </c>
      <c r="F6" s="14" t="s">
        <v>3</v>
      </c>
      <c r="G6" s="14" t="s">
        <v>4</v>
      </c>
      <c r="H6" s="14" t="s">
        <v>5</v>
      </c>
    </row>
    <row r="7" spans="1:8" ht="12" customHeight="1">
      <c r="A7" s="11" t="s">
        <v>23</v>
      </c>
      <c r="B7" s="57"/>
      <c r="C7" s="58"/>
      <c r="D7" s="77"/>
      <c r="E7" s="11"/>
      <c r="F7" s="14"/>
      <c r="G7" s="14"/>
      <c r="H7" s="14"/>
    </row>
    <row r="8" spans="1:8" ht="12" customHeight="1">
      <c r="A8" s="97"/>
      <c r="B8" s="98"/>
      <c r="C8" s="99"/>
      <c r="D8" s="100"/>
      <c r="E8" s="97"/>
      <c r="F8" s="101"/>
      <c r="G8" s="101"/>
      <c r="H8" s="101"/>
    </row>
    <row r="9" spans="1:8" ht="12" customHeight="1">
      <c r="A9" s="15"/>
      <c r="B9" s="16"/>
      <c r="C9" s="17"/>
      <c r="D9" s="18"/>
      <c r="E9" s="6"/>
      <c r="F9" s="10"/>
      <c r="G9" s="10"/>
      <c r="H9" s="142">
        <f aca="true" t="shared" si="0" ref="H9:H14">IF(OR(AND(F9="Prov",G9="Sum"),(G9="PC Sum")),". . . . . . . . .00",IF(ISERR(F9*G9),"",IF(F9*G9=0,"",ROUND(F9*G9,2))))</f>
      </c>
    </row>
    <row r="10" spans="1:8" ht="12" customHeight="1">
      <c r="A10" s="11">
        <v>2100</v>
      </c>
      <c r="B10" s="20" t="s">
        <v>138</v>
      </c>
      <c r="C10" s="21"/>
      <c r="D10" s="69"/>
      <c r="E10" s="23"/>
      <c r="F10" s="70"/>
      <c r="G10" s="71"/>
      <c r="H10" s="36">
        <f t="shared" si="0"/>
      </c>
    </row>
    <row r="11" spans="1:8" ht="12" customHeight="1">
      <c r="A11" s="26"/>
      <c r="B11" s="27"/>
      <c r="C11" s="21"/>
      <c r="D11" s="22"/>
      <c r="E11" s="23"/>
      <c r="F11" s="70"/>
      <c r="G11" s="71"/>
      <c r="H11" s="36">
        <f t="shared" si="0"/>
      </c>
    </row>
    <row r="12" spans="1:8" ht="12" customHeight="1">
      <c r="A12" s="23" t="s">
        <v>139</v>
      </c>
      <c r="B12" s="27" t="s">
        <v>140</v>
      </c>
      <c r="C12" s="21"/>
      <c r="D12" s="22"/>
      <c r="E12" s="23"/>
      <c r="F12" s="70"/>
      <c r="G12" s="71"/>
      <c r="H12" s="36">
        <f t="shared" si="0"/>
      </c>
    </row>
    <row r="13" spans="1:8" ht="12" customHeight="1">
      <c r="A13" s="23"/>
      <c r="B13" s="27"/>
      <c r="C13" s="21"/>
      <c r="D13" s="22"/>
      <c r="E13" s="23"/>
      <c r="F13" s="70"/>
      <c r="G13" s="71"/>
      <c r="H13" s="36">
        <f t="shared" si="0"/>
      </c>
    </row>
    <row r="14" spans="1:8" ht="12" customHeight="1">
      <c r="A14" s="23"/>
      <c r="B14" s="27" t="s">
        <v>15</v>
      </c>
      <c r="C14" s="21" t="s">
        <v>141</v>
      </c>
      <c r="D14" s="22"/>
      <c r="E14" s="23"/>
      <c r="F14" s="70"/>
      <c r="G14" s="71"/>
      <c r="H14" s="36">
        <f t="shared" si="0"/>
      </c>
    </row>
    <row r="15" spans="1:8" ht="12" customHeight="1">
      <c r="A15" s="23"/>
      <c r="B15" s="27"/>
      <c r="C15" s="21" t="s">
        <v>142</v>
      </c>
      <c r="D15" s="22"/>
      <c r="E15" s="23"/>
      <c r="F15" s="70"/>
      <c r="G15" s="71"/>
      <c r="H15" s="36"/>
    </row>
    <row r="16" spans="1:8" ht="12" customHeight="1">
      <c r="A16" s="23"/>
      <c r="B16" s="27"/>
      <c r="C16" s="21" t="s">
        <v>143</v>
      </c>
      <c r="D16" s="22"/>
      <c r="E16" s="23"/>
      <c r="F16" s="70"/>
      <c r="G16" s="71"/>
      <c r="H16" s="36"/>
    </row>
    <row r="17" spans="1:8" ht="12" customHeight="1">
      <c r="A17" s="23"/>
      <c r="B17" s="27"/>
      <c r="C17" s="21"/>
      <c r="D17" s="22"/>
      <c r="E17" s="23"/>
      <c r="F17" s="70"/>
      <c r="G17" s="71"/>
      <c r="H17" s="36"/>
    </row>
    <row r="18" spans="1:8" ht="12" customHeight="1">
      <c r="A18" s="23"/>
      <c r="B18" s="27"/>
      <c r="C18" s="21" t="s">
        <v>40</v>
      </c>
      <c r="D18" s="22" t="s">
        <v>144</v>
      </c>
      <c r="E18" s="23" t="s">
        <v>52</v>
      </c>
      <c r="F18" s="70">
        <v>500</v>
      </c>
      <c r="G18" s="71"/>
      <c r="H18" s="36"/>
    </row>
    <row r="19" spans="1:8" ht="12" customHeight="1">
      <c r="A19" s="23"/>
      <c r="B19" s="27"/>
      <c r="C19" s="21"/>
      <c r="D19" s="22"/>
      <c r="E19" s="23"/>
      <c r="F19" s="70"/>
      <c r="G19" s="71"/>
      <c r="H19" s="36"/>
    </row>
    <row r="20" spans="1:8" ht="12" customHeight="1">
      <c r="A20" s="23"/>
      <c r="B20" s="27" t="s">
        <v>16</v>
      </c>
      <c r="C20" s="21" t="s">
        <v>145</v>
      </c>
      <c r="D20" s="22"/>
      <c r="E20" s="23"/>
      <c r="F20" s="70"/>
      <c r="G20" s="71"/>
      <c r="H20" s="36"/>
    </row>
    <row r="21" spans="1:8" ht="12" customHeight="1">
      <c r="A21" s="23"/>
      <c r="B21" s="27"/>
      <c r="C21" s="21" t="s">
        <v>146</v>
      </c>
      <c r="D21" s="22"/>
      <c r="E21" s="23" t="s">
        <v>52</v>
      </c>
      <c r="F21" s="70">
        <f>F18*0.3</f>
        <v>150</v>
      </c>
      <c r="G21" s="71"/>
      <c r="H21" s="36"/>
    </row>
    <row r="22" spans="1:8" ht="12" customHeight="1">
      <c r="A22" s="23"/>
      <c r="B22" s="27"/>
      <c r="C22" s="21"/>
      <c r="D22" s="22"/>
      <c r="E22" s="23"/>
      <c r="F22" s="70"/>
      <c r="G22" s="71"/>
      <c r="H22" s="36"/>
    </row>
    <row r="23" spans="1:8" ht="12" customHeight="1">
      <c r="A23" s="23" t="s">
        <v>147</v>
      </c>
      <c r="B23" s="27" t="s">
        <v>148</v>
      </c>
      <c r="C23" s="21"/>
      <c r="D23" s="22"/>
      <c r="E23" s="23" t="s">
        <v>52</v>
      </c>
      <c r="F23" s="30">
        <f>500*4</f>
        <v>2000</v>
      </c>
      <c r="G23" s="24"/>
      <c r="H23" s="36"/>
    </row>
    <row r="24" spans="1:8" ht="12" customHeight="1">
      <c r="A24" s="23"/>
      <c r="B24" s="27"/>
      <c r="C24" s="21"/>
      <c r="D24" s="22"/>
      <c r="E24" s="23"/>
      <c r="F24" s="70"/>
      <c r="G24" s="71"/>
      <c r="H24" s="36"/>
    </row>
    <row r="25" spans="1:8" ht="12" customHeight="1">
      <c r="A25" s="23">
        <v>21.05</v>
      </c>
      <c r="B25" s="27" t="s">
        <v>149</v>
      </c>
      <c r="C25" s="76"/>
      <c r="D25" s="22"/>
      <c r="E25" s="23" t="s">
        <v>52</v>
      </c>
      <c r="F25" s="70">
        <v>50</v>
      </c>
      <c r="G25" s="71"/>
      <c r="H25" s="36"/>
    </row>
    <row r="26" spans="1:8" ht="12" customHeight="1">
      <c r="A26" s="23"/>
      <c r="B26" s="27"/>
      <c r="C26" s="21"/>
      <c r="D26" s="22"/>
      <c r="E26" s="23"/>
      <c r="F26" s="70"/>
      <c r="G26" s="71"/>
      <c r="H26" s="36"/>
    </row>
    <row r="27" spans="1:8" ht="12" customHeight="1">
      <c r="A27" s="23">
        <v>21.19</v>
      </c>
      <c r="B27" s="27" t="s">
        <v>326</v>
      </c>
      <c r="C27" s="21"/>
      <c r="D27" s="22"/>
      <c r="E27" s="23" t="s">
        <v>52</v>
      </c>
      <c r="F27" s="70">
        <v>150</v>
      </c>
      <c r="G27" s="71"/>
      <c r="H27" s="36"/>
    </row>
    <row r="28" spans="1:8" ht="12" customHeight="1">
      <c r="A28" s="23"/>
      <c r="B28" s="27" t="s">
        <v>327</v>
      </c>
      <c r="C28" s="21"/>
      <c r="D28" s="22"/>
      <c r="E28" s="23"/>
      <c r="F28" s="70"/>
      <c r="G28" s="71"/>
      <c r="H28" s="36"/>
    </row>
    <row r="29" spans="1:8" ht="12" customHeight="1">
      <c r="A29" s="23"/>
      <c r="B29" s="27"/>
      <c r="C29" s="21"/>
      <c r="D29" s="22"/>
      <c r="E29" s="23"/>
      <c r="F29" s="70"/>
      <c r="G29" s="71"/>
      <c r="H29" s="36"/>
    </row>
    <row r="30" spans="1:8" ht="12" customHeight="1">
      <c r="A30" s="23"/>
      <c r="B30" s="27"/>
      <c r="C30" s="21"/>
      <c r="D30" s="22"/>
      <c r="E30" s="23"/>
      <c r="F30" s="70"/>
      <c r="G30" s="71"/>
      <c r="H30" s="36"/>
    </row>
    <row r="31" spans="1:8" ht="12" customHeight="1">
      <c r="A31" s="23"/>
      <c r="B31" s="27"/>
      <c r="C31" s="21"/>
      <c r="D31" s="22"/>
      <c r="E31" s="23"/>
      <c r="F31" s="70"/>
      <c r="G31" s="71"/>
      <c r="H31" s="36"/>
    </row>
    <row r="32" spans="1:8" ht="12" customHeight="1">
      <c r="A32" s="23"/>
      <c r="B32" s="27"/>
      <c r="C32" s="21"/>
      <c r="D32" s="22"/>
      <c r="E32" s="23"/>
      <c r="F32" s="70"/>
      <c r="G32" s="71"/>
      <c r="H32" s="36"/>
    </row>
    <row r="33" spans="1:8" ht="12" customHeight="1">
      <c r="A33" s="23"/>
      <c r="B33" s="27"/>
      <c r="C33" s="21"/>
      <c r="D33" s="22"/>
      <c r="E33" s="23"/>
      <c r="F33" s="70"/>
      <c r="G33" s="71"/>
      <c r="H33" s="36"/>
    </row>
    <row r="34" spans="1:8" ht="12" customHeight="1">
      <c r="A34" s="23"/>
      <c r="B34" s="27"/>
      <c r="C34" s="21"/>
      <c r="D34" s="22"/>
      <c r="E34" s="23"/>
      <c r="F34" s="70"/>
      <c r="G34" s="71"/>
      <c r="H34" s="317"/>
    </row>
    <row r="35" spans="1:8" ht="12" customHeight="1">
      <c r="A35" s="23"/>
      <c r="B35" s="27"/>
      <c r="C35" s="21"/>
      <c r="D35" s="22"/>
      <c r="E35" s="23"/>
      <c r="F35" s="70"/>
      <c r="G35" s="71"/>
      <c r="H35" s="36"/>
    </row>
    <row r="36" spans="1:8" ht="12" customHeight="1">
      <c r="A36" s="23"/>
      <c r="B36" s="27"/>
      <c r="C36" s="21"/>
      <c r="D36" s="22"/>
      <c r="E36" s="23"/>
      <c r="F36" s="70"/>
      <c r="G36" s="71"/>
      <c r="H36" s="36"/>
    </row>
    <row r="37" spans="1:8" ht="12" customHeight="1">
      <c r="A37" s="23"/>
      <c r="B37" s="27"/>
      <c r="C37" s="21"/>
      <c r="D37" s="22"/>
      <c r="E37" s="23"/>
      <c r="F37" s="70"/>
      <c r="G37" s="71"/>
      <c r="H37" s="36"/>
    </row>
    <row r="38" spans="1:8" ht="12" customHeight="1">
      <c r="A38" s="23"/>
      <c r="B38" s="27"/>
      <c r="C38" s="76"/>
      <c r="D38" s="22"/>
      <c r="E38" s="23"/>
      <c r="F38" s="70"/>
      <c r="G38" s="71"/>
      <c r="H38" s="36"/>
    </row>
    <row r="39" spans="1:8" ht="12" customHeight="1">
      <c r="A39" s="11"/>
      <c r="B39" s="40"/>
      <c r="C39" s="76"/>
      <c r="D39" s="22"/>
      <c r="E39" s="23"/>
      <c r="F39" s="70"/>
      <c r="G39" s="71"/>
      <c r="H39" s="36"/>
    </row>
    <row r="40" spans="1:8" ht="12" customHeight="1">
      <c r="A40" s="23"/>
      <c r="B40" s="27"/>
      <c r="C40" s="21"/>
      <c r="D40" s="22"/>
      <c r="E40" s="23"/>
      <c r="F40" s="70"/>
      <c r="G40" s="71"/>
      <c r="H40" s="36"/>
    </row>
    <row r="41" spans="1:8" ht="12" customHeight="1">
      <c r="A41" s="23"/>
      <c r="B41" s="27"/>
      <c r="C41" s="21"/>
      <c r="D41" s="22"/>
      <c r="E41" s="23"/>
      <c r="F41" s="70"/>
      <c r="G41" s="71"/>
      <c r="H41" s="36"/>
    </row>
    <row r="42" spans="1:8" ht="12" customHeight="1">
      <c r="A42" s="23"/>
      <c r="B42" s="27"/>
      <c r="C42" s="21"/>
      <c r="D42" s="22"/>
      <c r="E42" s="23"/>
      <c r="F42" s="70"/>
      <c r="G42" s="71"/>
      <c r="H42" s="36"/>
    </row>
    <row r="43" spans="1:8" ht="12" customHeight="1">
      <c r="A43" s="23"/>
      <c r="B43" s="27"/>
      <c r="C43" s="21"/>
      <c r="D43" s="22"/>
      <c r="E43" s="23"/>
      <c r="F43" s="70"/>
      <c r="G43" s="71"/>
      <c r="H43" s="36"/>
    </row>
    <row r="44" spans="1:8" ht="12" customHeight="1">
      <c r="A44" s="23"/>
      <c r="B44" s="27"/>
      <c r="C44" s="21"/>
      <c r="D44" s="22"/>
      <c r="E44" s="23"/>
      <c r="F44" s="70"/>
      <c r="G44" s="71"/>
      <c r="H44" s="36"/>
    </row>
    <row r="45" spans="1:8" ht="12" customHeight="1">
      <c r="A45" s="23"/>
      <c r="B45" s="27"/>
      <c r="C45" s="21"/>
      <c r="D45" s="22"/>
      <c r="E45" s="23"/>
      <c r="F45" s="70"/>
      <c r="G45" s="71"/>
      <c r="H45" s="36"/>
    </row>
    <row r="46" spans="1:8" ht="12" customHeight="1">
      <c r="A46" s="23"/>
      <c r="B46" s="27"/>
      <c r="C46" s="21"/>
      <c r="D46" s="22"/>
      <c r="E46" s="23"/>
      <c r="F46" s="70"/>
      <c r="G46" s="71"/>
      <c r="H46" s="36"/>
    </row>
    <row r="47" spans="1:8" ht="12" customHeight="1">
      <c r="A47" s="23"/>
      <c r="B47" s="27"/>
      <c r="C47" s="21"/>
      <c r="D47" s="22"/>
      <c r="E47" s="23"/>
      <c r="F47" s="70"/>
      <c r="G47" s="71"/>
      <c r="H47" s="36"/>
    </row>
    <row r="48" spans="1:8" ht="12" customHeight="1">
      <c r="A48" s="23"/>
      <c r="B48" s="27"/>
      <c r="C48" s="21"/>
      <c r="D48" s="22"/>
      <c r="E48" s="23"/>
      <c r="F48" s="70"/>
      <c r="G48" s="71"/>
      <c r="H48" s="36"/>
    </row>
    <row r="49" spans="1:8" ht="12" customHeight="1">
      <c r="A49" s="23"/>
      <c r="B49" s="27"/>
      <c r="C49" s="21"/>
      <c r="D49" s="22"/>
      <c r="E49" s="23"/>
      <c r="F49" s="70"/>
      <c r="G49" s="71"/>
      <c r="H49" s="36"/>
    </row>
    <row r="50" spans="1:8" ht="12" customHeight="1">
      <c r="A50" s="23"/>
      <c r="B50" s="27"/>
      <c r="C50" s="21"/>
      <c r="D50" s="22"/>
      <c r="E50" s="23"/>
      <c r="F50" s="70"/>
      <c r="G50" s="71"/>
      <c r="H50" s="36"/>
    </row>
    <row r="51" spans="1:8" ht="12" customHeight="1">
      <c r="A51" s="23"/>
      <c r="B51" s="27"/>
      <c r="C51" s="21"/>
      <c r="D51" s="22"/>
      <c r="E51" s="23"/>
      <c r="F51" s="70"/>
      <c r="G51" s="71"/>
      <c r="H51" s="36"/>
    </row>
    <row r="52" spans="1:8" ht="12" customHeight="1">
      <c r="A52" s="23"/>
      <c r="B52" s="27"/>
      <c r="C52" s="21"/>
      <c r="D52" s="22"/>
      <c r="E52" s="23"/>
      <c r="F52" s="70"/>
      <c r="G52" s="71"/>
      <c r="H52" s="36"/>
    </row>
    <row r="53" spans="1:8" ht="12" customHeight="1">
      <c r="A53" s="23"/>
      <c r="B53" s="27"/>
      <c r="C53" s="21"/>
      <c r="D53" s="22"/>
      <c r="E53" s="23"/>
      <c r="F53" s="70"/>
      <c r="G53" s="71"/>
      <c r="H53" s="36"/>
    </row>
    <row r="54" spans="1:8" ht="12" customHeight="1">
      <c r="A54" s="23"/>
      <c r="B54" s="27"/>
      <c r="C54" s="21"/>
      <c r="D54" s="22"/>
      <c r="E54" s="23"/>
      <c r="F54" s="70"/>
      <c r="G54" s="71"/>
      <c r="H54" s="36"/>
    </row>
    <row r="55" spans="1:8" ht="12" customHeight="1">
      <c r="A55" s="23"/>
      <c r="B55" s="27"/>
      <c r="C55" s="21"/>
      <c r="D55" s="22"/>
      <c r="E55" s="23"/>
      <c r="F55" s="70"/>
      <c r="G55" s="71"/>
      <c r="H55" s="36"/>
    </row>
    <row r="56" spans="1:8" ht="12" customHeight="1">
      <c r="A56" s="23"/>
      <c r="B56" s="27"/>
      <c r="C56" s="21"/>
      <c r="D56" s="22"/>
      <c r="E56" s="23"/>
      <c r="F56" s="70"/>
      <c r="G56" s="71"/>
      <c r="H56" s="36"/>
    </row>
    <row r="57" spans="1:8" ht="12" customHeight="1">
      <c r="A57" s="23"/>
      <c r="B57" s="27"/>
      <c r="C57" s="21"/>
      <c r="D57" s="22"/>
      <c r="E57" s="23"/>
      <c r="F57" s="70"/>
      <c r="G57" s="71"/>
      <c r="H57" s="36"/>
    </row>
    <row r="58" spans="1:8" ht="12" customHeight="1">
      <c r="A58" s="45"/>
      <c r="B58" s="42"/>
      <c r="C58" s="43"/>
      <c r="D58" s="44"/>
      <c r="E58" s="45"/>
      <c r="F58" s="102"/>
      <c r="G58" s="71"/>
      <c r="H58" s="36"/>
    </row>
    <row r="59" spans="1:8" ht="12" customHeight="1">
      <c r="A59" s="6"/>
      <c r="B59" s="16"/>
      <c r="C59" s="17"/>
      <c r="D59" s="17"/>
      <c r="E59" s="6"/>
      <c r="F59" s="48"/>
      <c r="G59" s="10"/>
      <c r="H59" s="400"/>
    </row>
    <row r="60" spans="1:8" ht="12" customHeight="1">
      <c r="A60" s="11">
        <v>2100</v>
      </c>
      <c r="B60" s="722" t="s">
        <v>21</v>
      </c>
      <c r="C60" s="723"/>
      <c r="D60" s="723"/>
      <c r="E60" s="634"/>
      <c r="F60" s="633"/>
      <c r="G60" s="634"/>
      <c r="H60" s="401"/>
    </row>
    <row r="61" spans="1:8" ht="12" customHeight="1">
      <c r="A61" s="58"/>
      <c r="B61" s="336"/>
      <c r="C61" s="342"/>
      <c r="D61" s="342"/>
      <c r="E61" s="632"/>
      <c r="F61" s="630"/>
      <c r="G61" s="632"/>
      <c r="H61" s="631"/>
    </row>
    <row r="62" spans="1:8" ht="16.5" customHeight="1">
      <c r="A62" s="8"/>
      <c r="B62" s="17"/>
      <c r="C62" s="17"/>
      <c r="D62" s="396" t="s">
        <v>412</v>
      </c>
      <c r="E62" s="8"/>
      <c r="F62" s="48"/>
      <c r="G62" s="48"/>
      <c r="H62" s="402"/>
    </row>
    <row r="63" spans="1:8" ht="17.25" customHeight="1">
      <c r="A63" s="681" t="str">
        <f>+A1</f>
        <v>BLOUBERG  MUNICIPALITY</v>
      </c>
      <c r="B63" s="681"/>
      <c r="C63" s="681"/>
      <c r="D63" s="681"/>
      <c r="E63" s="681"/>
      <c r="F63" s="681"/>
      <c r="G63" s="681"/>
      <c r="H63" s="681"/>
    </row>
    <row r="64" spans="1:8" ht="15" customHeight="1">
      <c r="A64" s="681" t="str">
        <f>+A2</f>
        <v>CONTRACT NO:……………………….</v>
      </c>
      <c r="B64" s="681"/>
      <c r="C64" s="681"/>
      <c r="D64" s="681"/>
      <c r="E64" s="681"/>
      <c r="F64" s="681"/>
      <c r="G64" s="681"/>
      <c r="H64" s="681"/>
    </row>
    <row r="65" spans="1:8" ht="15" customHeight="1">
      <c r="A65" s="347" t="str">
        <f>+A3</f>
        <v>CONSTRUCTION OF ACCESS AND INTERNAL ROADS AT GA –MOTSHEMI VILLAGE</v>
      </c>
      <c r="B65" s="347"/>
      <c r="C65" s="347"/>
      <c r="D65" s="347"/>
      <c r="E65" s="347"/>
      <c r="F65" s="347"/>
      <c r="G65" s="347"/>
      <c r="H65" s="348"/>
    </row>
    <row r="66" spans="1:8" ht="12.75">
      <c r="A66" s="1"/>
      <c r="B66" s="1"/>
      <c r="C66" s="1"/>
      <c r="D66" s="1"/>
      <c r="E66" s="1"/>
      <c r="F66" s="1"/>
      <c r="G66" s="1"/>
      <c r="H66" s="343" t="s">
        <v>344</v>
      </c>
    </row>
    <row r="67" spans="1:8" ht="12" customHeight="1">
      <c r="A67" s="92"/>
      <c r="B67" s="93"/>
      <c r="C67" s="94"/>
      <c r="D67" s="95"/>
      <c r="E67" s="92"/>
      <c r="F67" s="96"/>
      <c r="G67" s="96"/>
      <c r="H67" s="96"/>
    </row>
    <row r="68" spans="1:8" ht="12" customHeight="1">
      <c r="A68" s="11" t="s">
        <v>22</v>
      </c>
      <c r="B68" s="12" t="s">
        <v>1</v>
      </c>
      <c r="C68" s="13"/>
      <c r="D68" s="68"/>
      <c r="E68" s="11" t="s">
        <v>2</v>
      </c>
      <c r="F68" s="14" t="s">
        <v>3</v>
      </c>
      <c r="G68" s="14" t="s">
        <v>4</v>
      </c>
      <c r="H68" s="14" t="s">
        <v>5</v>
      </c>
    </row>
    <row r="69" spans="1:8" ht="12" customHeight="1">
      <c r="A69" s="11" t="s">
        <v>23</v>
      </c>
      <c r="B69" s="57"/>
      <c r="C69" s="58"/>
      <c r="D69" s="77"/>
      <c r="E69" s="11"/>
      <c r="F69" s="14"/>
      <c r="G69" s="14"/>
      <c r="H69" s="14"/>
    </row>
    <row r="70" spans="1:8" ht="12" customHeight="1">
      <c r="A70" s="97"/>
      <c r="B70" s="336" t="s">
        <v>355</v>
      </c>
      <c r="C70" s="99"/>
      <c r="D70" s="100"/>
      <c r="E70" s="97"/>
      <c r="F70" s="101"/>
      <c r="G70" s="101"/>
      <c r="H70" s="101">
        <f>H60</f>
        <v>0</v>
      </c>
    </row>
    <row r="71" spans="1:8" ht="12" customHeight="1">
      <c r="A71" s="15"/>
      <c r="B71" s="16"/>
      <c r="C71" s="17"/>
      <c r="D71" s="18"/>
      <c r="E71" s="6"/>
      <c r="F71" s="10"/>
      <c r="G71" s="10"/>
      <c r="H71" s="142">
        <f>IF(OR(AND(F71="Prov",G71="Sum"),(G71="PC Sum")),". . . . . . . . .00",IF(ISERR(F71*G71),"",IF(F71*G71=0,"",ROUND(F71*G71,2))))</f>
      </c>
    </row>
    <row r="72" spans="1:8" ht="12" customHeight="1">
      <c r="A72" s="11"/>
      <c r="B72" s="20"/>
      <c r="C72" s="21"/>
      <c r="D72" s="69"/>
      <c r="E72" s="23"/>
      <c r="F72" s="70"/>
      <c r="G72" s="71"/>
      <c r="H72" s="36"/>
    </row>
    <row r="73" spans="1:8" ht="12" customHeight="1">
      <c r="A73" s="23"/>
      <c r="B73" s="27"/>
      <c r="C73" s="21"/>
      <c r="D73" s="22"/>
      <c r="E73" s="23"/>
      <c r="F73" s="70"/>
      <c r="G73" s="71"/>
      <c r="H73" s="36"/>
    </row>
    <row r="74" spans="1:9" ht="12" customHeight="1">
      <c r="A74" s="23"/>
      <c r="B74" s="27"/>
      <c r="C74" s="21"/>
      <c r="D74" s="22"/>
      <c r="E74" s="23"/>
      <c r="F74" s="70"/>
      <c r="G74" s="71"/>
      <c r="H74" s="36"/>
      <c r="I74" s="28"/>
    </row>
    <row r="75" spans="1:9" ht="12" customHeight="1">
      <c r="A75" s="23"/>
      <c r="B75" s="27"/>
      <c r="C75" s="21"/>
      <c r="D75" s="22"/>
      <c r="E75" s="23"/>
      <c r="F75" s="70"/>
      <c r="G75" s="71"/>
      <c r="H75" s="71"/>
      <c r="I75" s="28"/>
    </row>
    <row r="76" spans="1:9" ht="12" customHeight="1">
      <c r="A76" s="78"/>
      <c r="B76" s="27"/>
      <c r="C76" s="21"/>
      <c r="D76" s="22"/>
      <c r="E76" s="23"/>
      <c r="F76" s="70"/>
      <c r="G76" s="71"/>
      <c r="H76" s="36"/>
      <c r="I76" s="28"/>
    </row>
    <row r="77" spans="1:9" ht="12" customHeight="1">
      <c r="A77" s="23"/>
      <c r="B77" s="27"/>
      <c r="C77" s="21"/>
      <c r="D77" s="22"/>
      <c r="E77" s="23"/>
      <c r="F77" s="70"/>
      <c r="G77" s="71"/>
      <c r="H77" s="71"/>
      <c r="I77" s="28"/>
    </row>
    <row r="78" spans="1:9" ht="12" customHeight="1">
      <c r="A78" s="23"/>
      <c r="B78" s="27"/>
      <c r="C78" s="21"/>
      <c r="D78" s="22"/>
      <c r="E78" s="23"/>
      <c r="F78" s="70"/>
      <c r="G78" s="71"/>
      <c r="H78" s="71"/>
      <c r="I78" s="28"/>
    </row>
    <row r="79" spans="1:9" ht="12" customHeight="1">
      <c r="A79" s="23"/>
      <c r="B79" s="27"/>
      <c r="C79" s="21"/>
      <c r="D79" s="22"/>
      <c r="E79" s="23"/>
      <c r="F79" s="70"/>
      <c r="G79" s="71"/>
      <c r="H79" s="71"/>
      <c r="I79" s="28"/>
    </row>
    <row r="80" spans="1:9" ht="12" customHeight="1">
      <c r="A80" s="23"/>
      <c r="B80" s="27"/>
      <c r="C80" s="21"/>
      <c r="D80" s="22"/>
      <c r="E80" s="23"/>
      <c r="F80" s="70"/>
      <c r="G80" s="71"/>
      <c r="H80" s="71"/>
      <c r="I80" s="28"/>
    </row>
    <row r="81" spans="1:9" ht="12" customHeight="1">
      <c r="A81" s="23"/>
      <c r="B81" s="27"/>
      <c r="C81" s="21"/>
      <c r="D81" s="22"/>
      <c r="E81" s="23"/>
      <c r="F81" s="70"/>
      <c r="G81" s="71"/>
      <c r="H81" s="71"/>
      <c r="I81" s="28"/>
    </row>
    <row r="82" spans="1:9" ht="12" customHeight="1">
      <c r="A82" s="23"/>
      <c r="B82" s="27"/>
      <c r="C82" s="21"/>
      <c r="D82" s="22"/>
      <c r="E82" s="23"/>
      <c r="F82" s="70"/>
      <c r="G82" s="71"/>
      <c r="H82" s="36"/>
      <c r="I82" s="28"/>
    </row>
    <row r="83" spans="1:9" ht="12" customHeight="1">
      <c r="A83" s="23"/>
      <c r="B83" s="27"/>
      <c r="C83" s="21"/>
      <c r="D83" s="22"/>
      <c r="E83" s="23"/>
      <c r="F83" s="70"/>
      <c r="G83" s="71"/>
      <c r="H83" s="71"/>
      <c r="I83" s="28"/>
    </row>
    <row r="84" spans="1:9" ht="12" customHeight="1">
      <c r="A84" s="23"/>
      <c r="B84" s="27"/>
      <c r="C84" s="21"/>
      <c r="D84" s="22"/>
      <c r="E84" s="23"/>
      <c r="F84" s="70"/>
      <c r="G84" s="71"/>
      <c r="H84" s="36"/>
      <c r="I84" s="28"/>
    </row>
    <row r="85" spans="1:9" ht="12" customHeight="1">
      <c r="A85" s="23"/>
      <c r="B85" s="27"/>
      <c r="C85" s="21"/>
      <c r="D85" s="22"/>
      <c r="E85" s="23"/>
      <c r="F85" s="30"/>
      <c r="G85" s="71"/>
      <c r="H85" s="71"/>
      <c r="I85" s="28"/>
    </row>
    <row r="86" spans="1:9" ht="12" customHeight="1">
      <c r="A86" s="23"/>
      <c r="B86" s="27"/>
      <c r="C86" s="21"/>
      <c r="D86" s="22"/>
      <c r="E86" s="23"/>
      <c r="F86" s="70"/>
      <c r="G86" s="71"/>
      <c r="H86" s="36"/>
      <c r="I86" s="28"/>
    </row>
    <row r="87" spans="1:9" ht="12" customHeight="1">
      <c r="A87" s="23"/>
      <c r="B87" s="27"/>
      <c r="C87" s="21"/>
      <c r="D87" s="22"/>
      <c r="E87" s="23"/>
      <c r="F87" s="70"/>
      <c r="G87" s="71"/>
      <c r="H87" s="71"/>
      <c r="I87" s="28"/>
    </row>
    <row r="88" spans="1:9" ht="12" customHeight="1">
      <c r="A88" s="23"/>
      <c r="B88" s="27"/>
      <c r="C88" s="21"/>
      <c r="D88" s="22"/>
      <c r="E88" s="23"/>
      <c r="F88" s="70"/>
      <c r="G88" s="71"/>
      <c r="H88" s="36"/>
      <c r="I88" s="28"/>
    </row>
    <row r="89" spans="1:9" ht="12" customHeight="1">
      <c r="A89" s="23"/>
      <c r="B89" s="27"/>
      <c r="C89" s="21"/>
      <c r="D89" s="22"/>
      <c r="E89" s="23"/>
      <c r="F89" s="70"/>
      <c r="G89" s="71"/>
      <c r="H89" s="71"/>
      <c r="I89" s="28"/>
    </row>
    <row r="90" spans="1:9" ht="12" customHeight="1">
      <c r="A90" s="23"/>
      <c r="B90" s="27"/>
      <c r="C90" s="21"/>
      <c r="D90" s="22"/>
      <c r="E90" s="23"/>
      <c r="F90" s="70"/>
      <c r="G90" s="71"/>
      <c r="H90" s="36"/>
      <c r="I90" s="28"/>
    </row>
    <row r="91" spans="1:9" ht="12" customHeight="1">
      <c r="A91" s="23"/>
      <c r="B91" s="27"/>
      <c r="C91" s="21"/>
      <c r="D91" s="22"/>
      <c r="E91" s="23"/>
      <c r="F91" s="70"/>
      <c r="G91" s="71"/>
      <c r="H91" s="36"/>
      <c r="I91" s="28"/>
    </row>
    <row r="92" spans="1:9" ht="12" customHeight="1">
      <c r="A92" s="23"/>
      <c r="B92" s="27"/>
      <c r="C92" s="21"/>
      <c r="D92" s="22"/>
      <c r="E92" s="23"/>
      <c r="F92" s="70"/>
      <c r="G92" s="71"/>
      <c r="H92" s="36"/>
      <c r="I92" s="28"/>
    </row>
    <row r="93" spans="1:9" ht="12" customHeight="1">
      <c r="A93" s="23"/>
      <c r="B93" s="27"/>
      <c r="C93" s="21"/>
      <c r="D93" s="22"/>
      <c r="E93" s="23"/>
      <c r="F93" s="70"/>
      <c r="G93" s="71"/>
      <c r="H93" s="36"/>
      <c r="I93" s="28"/>
    </row>
    <row r="94" spans="1:9" ht="12" customHeight="1">
      <c r="A94" s="23"/>
      <c r="B94" s="27"/>
      <c r="C94" s="21"/>
      <c r="D94" s="22"/>
      <c r="E94" s="23"/>
      <c r="F94" s="70"/>
      <c r="G94" s="71"/>
      <c r="H94" s="71"/>
      <c r="I94" s="28"/>
    </row>
    <row r="95" spans="1:9" ht="12" customHeight="1">
      <c r="A95" s="23"/>
      <c r="B95" s="27"/>
      <c r="C95" s="21"/>
      <c r="D95" s="22"/>
      <c r="E95" s="23"/>
      <c r="F95" s="70"/>
      <c r="G95" s="71"/>
      <c r="H95" s="36"/>
      <c r="I95" s="28"/>
    </row>
    <row r="96" spans="1:8" ht="12" customHeight="1">
      <c r="A96" s="23"/>
      <c r="B96" s="27"/>
      <c r="C96" s="21"/>
      <c r="D96" s="22"/>
      <c r="E96" s="23"/>
      <c r="F96" s="70"/>
      <c r="G96" s="71"/>
      <c r="H96" s="36"/>
    </row>
    <row r="97" spans="1:8" ht="12" customHeight="1">
      <c r="A97" s="23"/>
      <c r="B97" s="27"/>
      <c r="C97" s="21"/>
      <c r="D97" s="22"/>
      <c r="E97" s="23"/>
      <c r="F97" s="70"/>
      <c r="G97" s="71"/>
      <c r="H97" s="36"/>
    </row>
    <row r="98" spans="1:8" ht="12" customHeight="1">
      <c r="A98" s="23"/>
      <c r="B98" s="27"/>
      <c r="C98" s="21"/>
      <c r="D98" s="22"/>
      <c r="E98" s="23"/>
      <c r="F98" s="70"/>
      <c r="G98" s="71"/>
      <c r="H98" s="36"/>
    </row>
    <row r="99" spans="1:8" ht="12" customHeight="1">
      <c r="A99" s="23"/>
      <c r="B99" s="27"/>
      <c r="C99" s="21"/>
      <c r="D99" s="22"/>
      <c r="E99" s="23"/>
      <c r="F99" s="70"/>
      <c r="G99" s="71"/>
      <c r="H99" s="36"/>
    </row>
    <row r="100" spans="1:8" ht="12" customHeight="1">
      <c r="A100" s="23"/>
      <c r="B100" s="27"/>
      <c r="C100" s="76"/>
      <c r="D100" s="22"/>
      <c r="E100" s="23"/>
      <c r="F100" s="70"/>
      <c r="G100" s="71"/>
      <c r="H100" s="36"/>
    </row>
    <row r="101" spans="1:8" ht="12" customHeight="1">
      <c r="A101" s="23"/>
      <c r="B101" s="27"/>
      <c r="C101" s="76"/>
      <c r="D101" s="22"/>
      <c r="E101" s="23"/>
      <c r="F101" s="70"/>
      <c r="G101" s="71"/>
      <c r="H101" s="36"/>
    </row>
    <row r="102" spans="1:8" ht="12" customHeight="1">
      <c r="A102" s="23"/>
      <c r="B102" s="27"/>
      <c r="C102" s="76"/>
      <c r="D102" s="22"/>
      <c r="E102" s="23"/>
      <c r="F102" s="70"/>
      <c r="G102" s="71"/>
      <c r="H102" s="36"/>
    </row>
    <row r="103" spans="1:8" ht="12" customHeight="1">
      <c r="A103" s="23"/>
      <c r="B103" s="27"/>
      <c r="C103" s="76"/>
      <c r="D103" s="22"/>
      <c r="E103" s="23"/>
      <c r="F103" s="70"/>
      <c r="G103" s="71"/>
      <c r="H103" s="36"/>
    </row>
    <row r="104" spans="1:8" ht="12" customHeight="1">
      <c r="A104" s="23"/>
      <c r="B104" s="27"/>
      <c r="C104" s="76"/>
      <c r="D104" s="22"/>
      <c r="E104" s="23"/>
      <c r="F104" s="70"/>
      <c r="G104" s="71"/>
      <c r="H104" s="36"/>
    </row>
    <row r="105" spans="1:8" ht="12" customHeight="1">
      <c r="A105" s="23"/>
      <c r="B105" s="27"/>
      <c r="C105" s="76"/>
      <c r="D105" s="22"/>
      <c r="E105" s="23"/>
      <c r="F105" s="70"/>
      <c r="G105" s="71"/>
      <c r="H105" s="36"/>
    </row>
    <row r="106" spans="1:8" ht="12" customHeight="1">
      <c r="A106" s="23"/>
      <c r="B106" s="27"/>
      <c r="C106" s="76"/>
      <c r="D106" s="22"/>
      <c r="E106" s="23"/>
      <c r="F106" s="70"/>
      <c r="G106" s="71"/>
      <c r="H106" s="36"/>
    </row>
    <row r="107" spans="1:8" ht="12" customHeight="1">
      <c r="A107" s="11"/>
      <c r="B107" s="40"/>
      <c r="C107" s="76"/>
      <c r="D107" s="22"/>
      <c r="E107" s="23"/>
      <c r="F107" s="70"/>
      <c r="G107" s="71"/>
      <c r="H107" s="36"/>
    </row>
    <row r="108" spans="1:8" ht="12" customHeight="1">
      <c r="A108" s="23"/>
      <c r="B108" s="27"/>
      <c r="C108" s="21"/>
      <c r="D108" s="22"/>
      <c r="E108" s="23"/>
      <c r="F108" s="70"/>
      <c r="G108" s="71"/>
      <c r="H108" s="36"/>
    </row>
    <row r="109" spans="1:8" ht="12" customHeight="1">
      <c r="A109" s="23"/>
      <c r="B109" s="27"/>
      <c r="C109" s="21"/>
      <c r="D109" s="22"/>
      <c r="E109" s="23"/>
      <c r="F109" s="70"/>
      <c r="G109" s="71"/>
      <c r="H109" s="36"/>
    </row>
    <row r="110" spans="1:8" ht="12" customHeight="1">
      <c r="A110" s="23"/>
      <c r="B110" s="27"/>
      <c r="C110" s="21"/>
      <c r="D110" s="22"/>
      <c r="E110" s="23"/>
      <c r="F110" s="70"/>
      <c r="G110" s="71"/>
      <c r="H110" s="36"/>
    </row>
    <row r="111" spans="1:8" ht="12" customHeight="1">
      <c r="A111" s="23"/>
      <c r="B111" s="27"/>
      <c r="C111" s="21"/>
      <c r="D111" s="22"/>
      <c r="E111" s="23"/>
      <c r="F111" s="70"/>
      <c r="G111" s="71"/>
      <c r="H111" s="36"/>
    </row>
    <row r="112" spans="1:8" ht="12" customHeight="1">
      <c r="A112" s="23"/>
      <c r="B112" s="27"/>
      <c r="C112" s="21"/>
      <c r="D112" s="22"/>
      <c r="E112" s="23"/>
      <c r="F112" s="70"/>
      <c r="G112" s="71"/>
      <c r="H112" s="36"/>
    </row>
    <row r="113" spans="1:8" ht="12" customHeight="1">
      <c r="A113" s="23"/>
      <c r="B113" s="27"/>
      <c r="C113" s="21"/>
      <c r="D113" s="22"/>
      <c r="E113" s="23"/>
      <c r="F113" s="70"/>
      <c r="G113" s="71"/>
      <c r="H113" s="36"/>
    </row>
    <row r="114" spans="1:8" ht="12" customHeight="1">
      <c r="A114" s="23"/>
      <c r="B114" s="27"/>
      <c r="C114" s="21"/>
      <c r="D114" s="22"/>
      <c r="E114" s="23"/>
      <c r="F114" s="70"/>
      <c r="G114" s="71"/>
      <c r="H114" s="36"/>
    </row>
    <row r="115" spans="1:8" ht="12" customHeight="1">
      <c r="A115" s="23"/>
      <c r="B115" s="27"/>
      <c r="C115" s="21"/>
      <c r="D115" s="22"/>
      <c r="E115" s="23"/>
      <c r="F115" s="70"/>
      <c r="G115" s="71"/>
      <c r="H115" s="36"/>
    </row>
    <row r="116" spans="1:8" ht="12" customHeight="1">
      <c r="A116" s="23"/>
      <c r="B116" s="27"/>
      <c r="C116" s="21"/>
      <c r="D116" s="22"/>
      <c r="E116" s="23"/>
      <c r="F116" s="70"/>
      <c r="G116" s="71"/>
      <c r="H116" s="36"/>
    </row>
    <row r="117" spans="1:8" ht="12" customHeight="1">
      <c r="A117" s="23"/>
      <c r="B117" s="27"/>
      <c r="C117" s="21"/>
      <c r="D117" s="22"/>
      <c r="E117" s="23"/>
      <c r="F117" s="70"/>
      <c r="G117" s="71"/>
      <c r="H117" s="36"/>
    </row>
    <row r="118" spans="1:8" ht="12" customHeight="1">
      <c r="A118" s="23"/>
      <c r="B118" s="27"/>
      <c r="C118" s="21"/>
      <c r="D118" s="22"/>
      <c r="E118" s="23"/>
      <c r="F118" s="70"/>
      <c r="G118" s="71"/>
      <c r="H118" s="36"/>
    </row>
    <row r="119" spans="1:8" ht="12" customHeight="1">
      <c r="A119" s="23"/>
      <c r="B119" s="27"/>
      <c r="C119" s="21"/>
      <c r="D119" s="22"/>
      <c r="E119" s="23"/>
      <c r="F119" s="70"/>
      <c r="G119" s="71"/>
      <c r="H119" s="36"/>
    </row>
    <row r="120" spans="1:8" ht="12" customHeight="1">
      <c r="A120" s="23"/>
      <c r="B120" s="27"/>
      <c r="C120" s="21"/>
      <c r="D120" s="22"/>
      <c r="E120" s="23"/>
      <c r="F120" s="70"/>
      <c r="G120" s="71"/>
      <c r="H120" s="36"/>
    </row>
    <row r="121" spans="1:8" ht="12" customHeight="1">
      <c r="A121" s="23"/>
      <c r="B121" s="27"/>
      <c r="C121" s="21"/>
      <c r="D121" s="22"/>
      <c r="E121" s="23"/>
      <c r="F121" s="70"/>
      <c r="G121" s="71"/>
      <c r="H121" s="36"/>
    </row>
    <row r="122" spans="1:8" ht="12" customHeight="1">
      <c r="A122" s="23"/>
      <c r="B122" s="27"/>
      <c r="C122" s="21"/>
      <c r="D122" s="22"/>
      <c r="E122" s="23"/>
      <c r="F122" s="70"/>
      <c r="G122" s="71"/>
      <c r="H122" s="36"/>
    </row>
    <row r="123" spans="1:8" ht="12" customHeight="1">
      <c r="A123" s="23"/>
      <c r="B123" s="27"/>
      <c r="C123" s="21"/>
      <c r="D123" s="22"/>
      <c r="E123" s="23"/>
      <c r="F123" s="70"/>
      <c r="G123" s="71"/>
      <c r="H123" s="36"/>
    </row>
    <row r="124" spans="1:8" ht="12" customHeight="1">
      <c r="A124" s="23"/>
      <c r="B124" s="27"/>
      <c r="C124" s="21"/>
      <c r="D124" s="22"/>
      <c r="E124" s="23"/>
      <c r="F124" s="70"/>
      <c r="G124" s="71"/>
      <c r="H124" s="36"/>
    </row>
    <row r="125" spans="1:8" ht="12" customHeight="1">
      <c r="A125" s="23"/>
      <c r="B125" s="27"/>
      <c r="C125" s="21"/>
      <c r="D125" s="22"/>
      <c r="E125" s="23"/>
      <c r="F125" s="70"/>
      <c r="G125" s="71"/>
      <c r="H125" s="36"/>
    </row>
    <row r="126" spans="1:8" ht="12" customHeight="1">
      <c r="A126" s="23"/>
      <c r="B126" s="27"/>
      <c r="C126" s="21"/>
      <c r="D126" s="22"/>
      <c r="E126" s="23"/>
      <c r="F126" s="70"/>
      <c r="G126" s="71"/>
      <c r="H126" s="36"/>
    </row>
    <row r="127" spans="1:8" ht="12" customHeight="1">
      <c r="A127" s="23"/>
      <c r="B127" s="27"/>
      <c r="C127" s="21"/>
      <c r="D127" s="22"/>
      <c r="E127" s="23"/>
      <c r="F127" s="70"/>
      <c r="G127" s="71"/>
      <c r="H127" s="36"/>
    </row>
    <row r="128" spans="1:8" ht="12" customHeight="1">
      <c r="A128" s="23"/>
      <c r="B128" s="27"/>
      <c r="C128" s="21"/>
      <c r="D128" s="22"/>
      <c r="E128" s="23"/>
      <c r="F128" s="70"/>
      <c r="G128" s="71"/>
      <c r="H128" s="36"/>
    </row>
    <row r="129" spans="1:8" ht="12" customHeight="1">
      <c r="A129" s="45"/>
      <c r="B129" s="42"/>
      <c r="C129" s="43"/>
      <c r="D129" s="44"/>
      <c r="E129" s="45"/>
      <c r="F129" s="102"/>
      <c r="G129" s="71"/>
      <c r="H129" s="36"/>
    </row>
    <row r="130" spans="1:8" ht="12" customHeight="1">
      <c r="A130" s="6"/>
      <c r="B130" s="16"/>
      <c r="C130" s="17"/>
      <c r="D130" s="17"/>
      <c r="E130" s="8"/>
      <c r="F130" s="48"/>
      <c r="G130" s="49"/>
      <c r="H130" s="400"/>
    </row>
    <row r="131" spans="1:8" ht="12" customHeight="1">
      <c r="A131" s="11">
        <v>2100</v>
      </c>
      <c r="B131" s="719" t="s">
        <v>21</v>
      </c>
      <c r="C131" s="720"/>
      <c r="D131" s="720"/>
      <c r="E131" s="720"/>
      <c r="F131" s="720"/>
      <c r="G131" s="721"/>
      <c r="H131" s="401">
        <f>SUM(H64:H130)</f>
        <v>0</v>
      </c>
    </row>
    <row r="132" spans="1:8" ht="12" customHeight="1">
      <c r="A132" s="45"/>
      <c r="B132" s="42"/>
      <c r="C132" s="43"/>
      <c r="D132" s="43"/>
      <c r="E132" s="52"/>
      <c r="F132" s="53"/>
      <c r="G132" s="54"/>
      <c r="H132" s="403"/>
    </row>
    <row r="133" ht="12" customHeight="1">
      <c r="A133" s="3"/>
    </row>
    <row r="134" spans="1:4" ht="15.75" customHeight="1">
      <c r="A134" s="3"/>
      <c r="D134" s="376" t="s">
        <v>413</v>
      </c>
    </row>
    <row r="135" ht="12" customHeight="1">
      <c r="A135" s="3"/>
    </row>
    <row r="136" ht="12" customHeight="1">
      <c r="A136" s="3"/>
    </row>
    <row r="137" ht="12" customHeight="1">
      <c r="A137" s="3"/>
    </row>
    <row r="138" ht="12" customHeight="1">
      <c r="A138" s="3"/>
    </row>
    <row r="139" ht="12" customHeight="1">
      <c r="A139" s="3"/>
    </row>
    <row r="140" ht="12" customHeight="1">
      <c r="A140" s="3"/>
    </row>
    <row r="141" ht="12" customHeight="1">
      <c r="A141" s="3"/>
    </row>
    <row r="142" ht="12" customHeight="1">
      <c r="A142" s="3"/>
    </row>
    <row r="143" ht="12" customHeight="1">
      <c r="A143" s="3"/>
    </row>
    <row r="144" ht="12" customHeight="1">
      <c r="A144" s="3"/>
    </row>
    <row r="145" ht="12" customHeight="1">
      <c r="A145" s="3"/>
    </row>
    <row r="146" ht="12" customHeight="1">
      <c r="A146" s="3"/>
    </row>
    <row r="147" ht="12" customHeight="1">
      <c r="A147" s="3"/>
    </row>
    <row r="148" ht="12" customHeight="1">
      <c r="A148" s="3"/>
    </row>
    <row r="149" ht="12" customHeight="1">
      <c r="A149" s="3"/>
    </row>
    <row r="150" ht="12" customHeight="1">
      <c r="A150" s="3"/>
    </row>
    <row r="151" ht="12" customHeight="1">
      <c r="A151" s="3"/>
    </row>
    <row r="152" ht="12" customHeight="1">
      <c r="A152" s="3"/>
    </row>
    <row r="153" ht="12" customHeight="1">
      <c r="A153" s="3"/>
    </row>
    <row r="154" ht="12" customHeight="1">
      <c r="A154" s="3"/>
    </row>
    <row r="155" ht="12" customHeight="1">
      <c r="A155" s="3"/>
    </row>
    <row r="156" ht="12" customHeight="1">
      <c r="A156" s="3"/>
    </row>
    <row r="157" ht="12" customHeight="1">
      <c r="A157" s="3"/>
    </row>
    <row r="3356" ht="12" customHeight="1">
      <c r="C3356" s="2" t="s">
        <v>102</v>
      </c>
    </row>
    <row r="3363" ht="12" customHeight="1">
      <c r="B3363" s="2" t="s">
        <v>103</v>
      </c>
    </row>
    <row r="3541" ht="12" customHeight="1">
      <c r="B3541" s="2" t="s">
        <v>104</v>
      </c>
    </row>
    <row r="3565" ht="12" customHeight="1">
      <c r="C3565" s="2" t="s">
        <v>102</v>
      </c>
    </row>
  </sheetData>
  <sheetProtection/>
  <mergeCells count="6">
    <mergeCell ref="A1:H1"/>
    <mergeCell ref="A2:H2"/>
    <mergeCell ref="B131:G131"/>
    <mergeCell ref="A63:H63"/>
    <mergeCell ref="A64:H64"/>
    <mergeCell ref="B60:D60"/>
  </mergeCells>
  <printOptions horizontalCentered="1" verticalCentered="1"/>
  <pageMargins left="0.590551181102362" right="0" top="0.7086" bottom="0.6748" header="0.3937" footer="0.6748"/>
  <pageSetup firstPageNumber="82" useFirstPageNumber="1" orientation="portrait" paperSize="9" scale="84" r:id="rId1"/>
  <rowBreaks count="1" manualBreakCount="1">
    <brk id="6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86"/>
  <sheetViews>
    <sheetView view="pageBreakPreview" zoomScaleSheetLayoutView="100" workbookViewId="0" topLeftCell="B1">
      <selection activeCell="H138" sqref="H138"/>
    </sheetView>
  </sheetViews>
  <sheetFormatPr defaultColWidth="11.10546875" defaultRowHeight="12" customHeight="1"/>
  <cols>
    <col min="1" max="1" width="6.21484375" style="2" customWidth="1"/>
    <col min="2" max="3" width="3.77734375" style="2" customWidth="1"/>
    <col min="4" max="4" width="36.4453125" style="2" customWidth="1"/>
    <col min="5" max="5" width="7.99609375" style="3" customWidth="1"/>
    <col min="6" max="6" width="10.10546875" style="5" customWidth="1"/>
    <col min="7" max="7" width="8.77734375" style="5" customWidth="1"/>
    <col min="8" max="8" width="12.77734375" style="55" customWidth="1"/>
    <col min="9" max="16384" width="11.10546875" style="86" customWidth="1"/>
  </cols>
  <sheetData>
    <row r="1" spans="1:8" s="2" customFormat="1" ht="17.25" customHeight="1">
      <c r="A1" s="681" t="str">
        <f>+'2100'!A63:H63</f>
        <v>BLOUBERG  MUNICIPALITY</v>
      </c>
      <c r="B1" s="681"/>
      <c r="C1" s="681"/>
      <c r="D1" s="681"/>
      <c r="E1" s="681"/>
      <c r="F1" s="681"/>
      <c r="G1" s="681"/>
      <c r="H1" s="681"/>
    </row>
    <row r="2" spans="1:8" s="2" customFormat="1" ht="15" customHeight="1">
      <c r="A2" s="681" t="str">
        <f>+'2100'!A64:H64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s="2" customFormat="1" ht="15" customHeight="1">
      <c r="A3" s="346" t="str">
        <f>+'2100'!A65</f>
        <v>CONSTRUCTION OF ACCESS AND INTERNAL ROADS AT GA –MOTSHEMI VILLAGE</v>
      </c>
      <c r="B3" s="346"/>
      <c r="C3" s="346"/>
      <c r="D3" s="346"/>
      <c r="E3" s="346"/>
      <c r="F3" s="346"/>
      <c r="G3" s="346"/>
      <c r="H3" s="348"/>
    </row>
    <row r="4" spans="1:8" s="2" customFormat="1" ht="12.75">
      <c r="A4" s="1"/>
      <c r="B4" s="1"/>
      <c r="C4" s="1"/>
      <c r="D4" s="1"/>
      <c r="E4" s="1"/>
      <c r="F4" s="1"/>
      <c r="G4" s="1"/>
      <c r="H4" s="343" t="s">
        <v>150</v>
      </c>
    </row>
    <row r="5" spans="1:8" ht="12" customHeight="1">
      <c r="A5" s="92"/>
      <c r="B5" s="93"/>
      <c r="C5" s="94"/>
      <c r="D5" s="95"/>
      <c r="E5" s="92"/>
      <c r="F5" s="104"/>
      <c r="G5" s="104"/>
      <c r="H5" s="105"/>
    </row>
    <row r="6" spans="1:8" ht="12" customHeight="1">
      <c r="A6" s="11" t="s">
        <v>22</v>
      </c>
      <c r="B6" s="12" t="s">
        <v>1</v>
      </c>
      <c r="C6" s="13"/>
      <c r="D6" s="68"/>
      <c r="E6" s="11" t="s">
        <v>2</v>
      </c>
      <c r="F6" s="106" t="s">
        <v>3</v>
      </c>
      <c r="G6" s="106" t="s">
        <v>4</v>
      </c>
      <c r="H6" s="56" t="s">
        <v>5</v>
      </c>
    </row>
    <row r="7" spans="1:8" ht="12" customHeight="1">
      <c r="A7" s="11" t="s">
        <v>23</v>
      </c>
      <c r="B7" s="57"/>
      <c r="C7" s="58"/>
      <c r="D7" s="77"/>
      <c r="E7" s="11"/>
      <c r="F7" s="106"/>
      <c r="G7" s="106"/>
      <c r="H7" s="80"/>
    </row>
    <row r="8" spans="1:8" ht="12" customHeight="1">
      <c r="A8" s="97"/>
      <c r="B8" s="98"/>
      <c r="C8" s="99"/>
      <c r="D8" s="100"/>
      <c r="E8" s="97"/>
      <c r="F8" s="107"/>
      <c r="G8" s="107"/>
      <c r="H8" s="108"/>
    </row>
    <row r="9" spans="1:8" ht="12" customHeight="1">
      <c r="A9" s="15"/>
      <c r="B9" s="16"/>
      <c r="C9" s="17"/>
      <c r="D9" s="18"/>
      <c r="E9" s="6"/>
      <c r="F9" s="109"/>
      <c r="G9" s="109"/>
      <c r="H9" s="19">
        <f>IF(OR(AND(F9="Prov",G9="Sum"),(G9="PC Sum")),". . . . . . . . .00",IF(ISERR(F9*G9),"",IF(F9*G9=0,"",ROUND(F9*G9,2))))</f>
      </c>
    </row>
    <row r="10" spans="1:8" ht="12" customHeight="1">
      <c r="A10" s="11">
        <v>2200</v>
      </c>
      <c r="B10" s="20" t="s">
        <v>151</v>
      </c>
      <c r="C10" s="21"/>
      <c r="D10" s="69"/>
      <c r="E10" s="23"/>
      <c r="F10" s="78"/>
      <c r="G10" s="78"/>
      <c r="H10" s="19">
        <f>IF(OR(AND(F10="Prov",G10="Sum"),(G10="PC Sum")),". . . . . . . . .00",IF(ISERR(F10*G10),"",IF(F10*G10=0,"",ROUND(F10*G10,2))))</f>
      </c>
    </row>
    <row r="11" spans="1:8" ht="12" customHeight="1">
      <c r="A11" s="62"/>
      <c r="B11" s="27"/>
      <c r="C11" s="21"/>
      <c r="D11" s="22"/>
      <c r="E11" s="23"/>
      <c r="F11" s="78"/>
      <c r="G11" s="78"/>
      <c r="H11" s="19">
        <f>IF(OR(AND(F11="Prov",G11="Sum"),(G11="PC Sum")),". . . . . . . . .00",IF(ISERR(F11*G11),"",IF(F11*G11=0,"",ROUND(F11*G11,2))))</f>
      </c>
    </row>
    <row r="12" spans="1:8" ht="12" customHeight="1">
      <c r="A12" s="23">
        <v>22.01</v>
      </c>
      <c r="B12" s="27" t="s">
        <v>152</v>
      </c>
      <c r="C12" s="21"/>
      <c r="D12" s="22"/>
      <c r="E12" s="23"/>
      <c r="F12" s="78"/>
      <c r="G12" s="78"/>
      <c r="H12" s="19">
        <f>IF(OR(AND(F12="Prov",G12="Sum"),(G12="PC Sum")),". . . . . . . . .00",IF(ISERR(F12*G12),"",IF(F12*G12=0,"",ROUND(F12*G12,2))))</f>
      </c>
    </row>
    <row r="13" spans="1:8" ht="12" customHeight="1">
      <c r="A13" s="23" t="s">
        <v>46</v>
      </c>
      <c r="B13" s="27"/>
      <c r="C13" s="21"/>
      <c r="D13" s="22"/>
      <c r="E13" s="23"/>
      <c r="F13" s="78"/>
      <c r="G13" s="78"/>
      <c r="H13" s="19">
        <f>IF(OR(AND(F13="Prov",G13="Sum"),(G13="PC Sum")),". . . . . . . . .00",IF(ISERR(F13*G13),"",IF(F13*G13=0,"",ROUND(F13*G13,2))))</f>
      </c>
    </row>
    <row r="14" spans="1:8" ht="12" customHeight="1">
      <c r="A14" s="23"/>
      <c r="B14" s="27" t="s">
        <v>15</v>
      </c>
      <c r="C14" s="21" t="s">
        <v>153</v>
      </c>
      <c r="D14" s="22"/>
      <c r="E14" s="23"/>
      <c r="F14" s="78"/>
      <c r="G14" s="78"/>
      <c r="H14" s="19"/>
    </row>
    <row r="15" spans="1:8" ht="12" customHeight="1">
      <c r="A15" s="23"/>
      <c r="B15" s="27"/>
      <c r="C15" s="21" t="s">
        <v>142</v>
      </c>
      <c r="D15" s="22"/>
      <c r="E15" s="23"/>
      <c r="F15" s="78"/>
      <c r="G15" s="78"/>
      <c r="H15" s="19"/>
    </row>
    <row r="16" spans="1:8" ht="12" customHeight="1">
      <c r="A16" s="23"/>
      <c r="B16" s="27"/>
      <c r="C16" s="21" t="s">
        <v>143</v>
      </c>
      <c r="D16" s="22"/>
      <c r="E16" s="23"/>
      <c r="F16" s="78"/>
      <c r="G16" s="78"/>
      <c r="H16" s="19"/>
    </row>
    <row r="17" spans="1:8" ht="12" customHeight="1">
      <c r="A17" s="23"/>
      <c r="B17" s="27"/>
      <c r="C17" s="21"/>
      <c r="D17" s="22"/>
      <c r="E17" s="23"/>
      <c r="F17" s="78"/>
      <c r="G17" s="78"/>
      <c r="H17" s="19"/>
    </row>
    <row r="18" spans="1:8" ht="12" customHeight="1">
      <c r="A18" s="23"/>
      <c r="B18" s="27"/>
      <c r="C18" s="21" t="s">
        <v>40</v>
      </c>
      <c r="D18" s="22" t="s">
        <v>144</v>
      </c>
      <c r="E18" s="23" t="s">
        <v>52</v>
      </c>
      <c r="F18" s="70">
        <f>200</f>
        <v>200</v>
      </c>
      <c r="G18" s="71"/>
      <c r="H18" s="28"/>
    </row>
    <row r="19" spans="1:8" ht="12" customHeight="1">
      <c r="A19" s="23"/>
      <c r="B19" s="27"/>
      <c r="C19" s="21"/>
      <c r="D19" s="110"/>
      <c r="E19" s="23"/>
      <c r="F19" s="70"/>
      <c r="G19" s="71"/>
      <c r="H19" s="19"/>
    </row>
    <row r="20" spans="1:8" ht="12" customHeight="1">
      <c r="A20" s="23"/>
      <c r="B20" s="27" t="s">
        <v>16</v>
      </c>
      <c r="C20" s="21" t="s">
        <v>154</v>
      </c>
      <c r="D20" s="22"/>
      <c r="E20" s="23"/>
      <c r="F20" s="70"/>
      <c r="G20" s="71"/>
      <c r="H20" s="19"/>
    </row>
    <row r="21" spans="1:8" ht="12" customHeight="1">
      <c r="A21" s="23"/>
      <c r="B21" s="27"/>
      <c r="C21" s="21" t="s">
        <v>146</v>
      </c>
      <c r="D21" s="22"/>
      <c r="E21" s="23" t="s">
        <v>52</v>
      </c>
      <c r="F21" s="70">
        <v>50</v>
      </c>
      <c r="G21" s="71"/>
      <c r="H21" s="28"/>
    </row>
    <row r="22" spans="1:8" ht="12" customHeight="1">
      <c r="A22" s="23"/>
      <c r="B22" s="27"/>
      <c r="C22" s="21"/>
      <c r="D22" s="22"/>
      <c r="E22" s="23"/>
      <c r="F22" s="70"/>
      <c r="G22" s="71"/>
      <c r="H22" s="19"/>
    </row>
    <row r="23" spans="1:8" ht="12" customHeight="1">
      <c r="A23" s="23">
        <v>22.02</v>
      </c>
      <c r="B23" s="27" t="s">
        <v>155</v>
      </c>
      <c r="C23" s="21"/>
      <c r="D23" s="22"/>
      <c r="E23" s="23"/>
      <c r="F23" s="70"/>
      <c r="G23" s="71"/>
      <c r="H23" s="19"/>
    </row>
    <row r="24" spans="1:8" ht="12" customHeight="1">
      <c r="A24" s="23"/>
      <c r="B24" s="27"/>
      <c r="C24" s="21"/>
      <c r="D24" s="22"/>
      <c r="E24" s="23"/>
      <c r="F24" s="70"/>
      <c r="G24" s="71"/>
      <c r="H24" s="19"/>
    </row>
    <row r="25" spans="1:8" ht="12" customHeight="1">
      <c r="A25" s="23"/>
      <c r="B25" s="27" t="s">
        <v>15</v>
      </c>
      <c r="C25" s="21" t="s">
        <v>156</v>
      </c>
      <c r="D25" s="22"/>
      <c r="E25" s="23" t="s">
        <v>52</v>
      </c>
      <c r="F25" s="70">
        <v>80</v>
      </c>
      <c r="G25" s="71"/>
      <c r="H25" s="28"/>
    </row>
    <row r="26" spans="1:8" ht="12" customHeight="1">
      <c r="A26" s="23"/>
      <c r="B26" s="27"/>
      <c r="C26" s="21"/>
      <c r="D26" s="22"/>
      <c r="E26" s="23"/>
      <c r="F26" s="70"/>
      <c r="G26" s="71"/>
      <c r="H26" s="28"/>
    </row>
    <row r="27" spans="1:8" ht="12" customHeight="1">
      <c r="A27" s="23"/>
      <c r="B27" s="27" t="s">
        <v>17</v>
      </c>
      <c r="C27" s="21" t="s">
        <v>157</v>
      </c>
      <c r="D27" s="22"/>
      <c r="E27" s="23"/>
      <c r="F27" s="70"/>
      <c r="G27" s="71"/>
      <c r="H27" s="28"/>
    </row>
    <row r="28" spans="1:8" ht="12" customHeight="1">
      <c r="A28" s="23"/>
      <c r="B28" s="27"/>
      <c r="C28" s="21" t="s">
        <v>158</v>
      </c>
      <c r="D28" s="22"/>
      <c r="E28" s="23" t="s">
        <v>52</v>
      </c>
      <c r="F28" s="70">
        <v>10</v>
      </c>
      <c r="G28" s="71"/>
      <c r="H28" s="28"/>
    </row>
    <row r="29" spans="1:8" ht="12" customHeight="1">
      <c r="A29" s="23"/>
      <c r="B29" s="27"/>
      <c r="C29" s="21"/>
      <c r="D29" s="22"/>
      <c r="E29" s="23"/>
      <c r="F29" s="70"/>
      <c r="G29" s="71"/>
      <c r="H29" s="28"/>
    </row>
    <row r="30" spans="1:8" ht="12" customHeight="1">
      <c r="A30" s="64" t="s">
        <v>442</v>
      </c>
      <c r="B30" s="514" t="s">
        <v>554</v>
      </c>
      <c r="C30" s="112"/>
      <c r="D30" s="113"/>
      <c r="E30" s="64"/>
      <c r="F30" s="75"/>
      <c r="G30" s="114"/>
      <c r="H30" s="28"/>
    </row>
    <row r="31" spans="1:8" ht="12" customHeight="1">
      <c r="A31" s="64"/>
      <c r="B31" s="111"/>
      <c r="C31" s="112"/>
      <c r="D31" s="113"/>
      <c r="E31" s="64"/>
      <c r="F31" s="75"/>
      <c r="G31" s="83"/>
      <c r="H31" s="28"/>
    </row>
    <row r="32" spans="1:8" ht="12" customHeight="1">
      <c r="A32" s="64"/>
      <c r="B32" s="515" t="s">
        <v>16</v>
      </c>
      <c r="C32" s="516" t="s">
        <v>555</v>
      </c>
      <c r="D32" s="517"/>
      <c r="E32" s="64"/>
      <c r="F32" s="75"/>
      <c r="G32" s="83"/>
      <c r="H32" s="28"/>
    </row>
    <row r="33" spans="1:11" ht="12" customHeight="1">
      <c r="A33" s="64"/>
      <c r="B33" s="111"/>
      <c r="C33" s="112"/>
      <c r="D33" s="113"/>
      <c r="E33" s="64"/>
      <c r="F33" s="75"/>
      <c r="G33" s="83"/>
      <c r="H33" s="28"/>
      <c r="K33" s="86">
        <f>6*7</f>
        <v>42</v>
      </c>
    </row>
    <row r="34" spans="1:8" ht="12" customHeight="1">
      <c r="A34" s="64"/>
      <c r="B34" s="516" t="s">
        <v>40</v>
      </c>
      <c r="C34" s="517" t="s">
        <v>556</v>
      </c>
      <c r="D34" s="33"/>
      <c r="E34" s="23" t="s">
        <v>90</v>
      </c>
      <c r="F34" s="70">
        <v>25</v>
      </c>
      <c r="G34" s="71"/>
      <c r="H34" s="28"/>
    </row>
    <row r="35" spans="1:8" ht="12" customHeight="1">
      <c r="A35" s="64"/>
      <c r="B35" s="516"/>
      <c r="C35" s="516"/>
      <c r="D35" s="33"/>
      <c r="E35" s="59"/>
      <c r="F35" s="70"/>
      <c r="G35" s="71"/>
      <c r="H35" s="28"/>
    </row>
    <row r="36" spans="1:8" ht="12" customHeight="1">
      <c r="A36" s="64"/>
      <c r="B36" s="516" t="s">
        <v>11</v>
      </c>
      <c r="C36" s="517" t="s">
        <v>557</v>
      </c>
      <c r="D36" s="33"/>
      <c r="E36" s="23" t="s">
        <v>90</v>
      </c>
      <c r="F36" s="70">
        <v>35</v>
      </c>
      <c r="G36" s="71"/>
      <c r="H36" s="28"/>
    </row>
    <row r="37" spans="1:8" ht="12" customHeight="1">
      <c r="A37" s="64"/>
      <c r="B37" s="516"/>
      <c r="C37" s="21"/>
      <c r="D37" s="22"/>
      <c r="E37" s="23"/>
      <c r="F37" s="70"/>
      <c r="G37" s="71"/>
      <c r="H37" s="28"/>
    </row>
    <row r="38" spans="1:8" ht="12" customHeight="1">
      <c r="A38" s="64" t="s">
        <v>160</v>
      </c>
      <c r="B38" s="111" t="s">
        <v>161</v>
      </c>
      <c r="C38" s="112"/>
      <c r="D38" s="113"/>
      <c r="E38" s="64"/>
      <c r="F38" s="75"/>
      <c r="G38" s="114"/>
      <c r="H38" s="28"/>
    </row>
    <row r="39" spans="1:8" ht="12" customHeight="1">
      <c r="A39" s="64"/>
      <c r="B39" s="111"/>
      <c r="C39" s="112"/>
      <c r="D39" s="113"/>
      <c r="E39" s="64"/>
      <c r="F39" s="75"/>
      <c r="G39" s="83"/>
      <c r="H39" s="28"/>
    </row>
    <row r="40" spans="1:8" ht="12" customHeight="1">
      <c r="A40" s="64"/>
      <c r="B40" s="111" t="s">
        <v>162</v>
      </c>
      <c r="C40" s="112"/>
      <c r="D40" s="113"/>
      <c r="E40" s="64"/>
      <c r="F40" s="75"/>
      <c r="G40" s="83"/>
      <c r="H40" s="28"/>
    </row>
    <row r="41" spans="1:8" ht="12" customHeight="1">
      <c r="A41" s="64"/>
      <c r="B41" s="111" t="s">
        <v>163</v>
      </c>
      <c r="C41" s="112"/>
      <c r="D41" s="113"/>
      <c r="E41" s="64"/>
      <c r="F41" s="75"/>
      <c r="G41" s="83"/>
      <c r="H41" s="28"/>
    </row>
    <row r="42" spans="1:8" ht="12" customHeight="1">
      <c r="A42" s="64"/>
      <c r="B42" s="29" t="s">
        <v>164</v>
      </c>
      <c r="C42" s="34"/>
      <c r="D42" s="33"/>
      <c r="E42" s="64" t="s">
        <v>52</v>
      </c>
      <c r="F42" s="149">
        <v>10</v>
      </c>
      <c r="G42" s="83"/>
      <c r="H42" s="28"/>
    </row>
    <row r="43" spans="1:8" ht="12" customHeight="1">
      <c r="A43" s="64"/>
      <c r="B43" s="29"/>
      <c r="C43" s="34"/>
      <c r="D43" s="33"/>
      <c r="E43" s="64"/>
      <c r="F43" s="75"/>
      <c r="G43" s="83"/>
      <c r="H43" s="28"/>
    </row>
    <row r="44" spans="1:8" ht="12" customHeight="1">
      <c r="A44" s="64"/>
      <c r="B44" s="29" t="s">
        <v>165</v>
      </c>
      <c r="C44" s="34" t="s">
        <v>166</v>
      </c>
      <c r="D44" s="33"/>
      <c r="E44" s="64" t="s">
        <v>52</v>
      </c>
      <c r="F44" s="75">
        <v>10</v>
      </c>
      <c r="G44" s="83"/>
      <c r="H44" s="28"/>
    </row>
    <row r="45" spans="1:8" ht="12" customHeight="1">
      <c r="A45" s="64"/>
      <c r="B45" s="29"/>
      <c r="C45" s="34"/>
      <c r="D45" s="33"/>
      <c r="E45" s="64"/>
      <c r="F45" s="75"/>
      <c r="G45" s="83"/>
      <c r="H45" s="28"/>
    </row>
    <row r="46" spans="1:8" ht="12" customHeight="1">
      <c r="A46" s="64"/>
      <c r="B46" s="29" t="s">
        <v>303</v>
      </c>
      <c r="C46" s="34" t="s">
        <v>304</v>
      </c>
      <c r="D46" s="33"/>
      <c r="E46" s="64"/>
      <c r="F46" s="75"/>
      <c r="G46" s="83"/>
      <c r="H46" s="28"/>
    </row>
    <row r="47" spans="1:8" s="115" customFormat="1" ht="12" customHeight="1">
      <c r="A47" s="64"/>
      <c r="B47" s="29"/>
      <c r="C47" s="34" t="s">
        <v>423</v>
      </c>
      <c r="D47" s="33"/>
      <c r="E47" s="64"/>
      <c r="F47" s="75"/>
      <c r="G47" s="83"/>
      <c r="H47" s="28"/>
    </row>
    <row r="48" spans="1:8" s="115" customFormat="1" ht="12" customHeight="1">
      <c r="A48" s="64"/>
      <c r="B48" s="29"/>
      <c r="C48" s="34" t="s">
        <v>424</v>
      </c>
      <c r="D48" s="33"/>
      <c r="E48" s="64"/>
      <c r="F48" s="75"/>
      <c r="G48" s="83"/>
      <c r="H48" s="28"/>
    </row>
    <row r="49" spans="1:8" s="115" customFormat="1" ht="12" customHeight="1">
      <c r="A49" s="64"/>
      <c r="B49" s="29"/>
      <c r="C49" s="34"/>
      <c r="D49" s="33"/>
      <c r="E49" s="64"/>
      <c r="F49" s="75"/>
      <c r="G49" s="83"/>
      <c r="H49" s="28"/>
    </row>
    <row r="50" spans="1:8" s="115" customFormat="1" ht="12" customHeight="1">
      <c r="A50" s="64"/>
      <c r="B50" s="29" t="s">
        <v>40</v>
      </c>
      <c r="C50" s="112" t="s">
        <v>515</v>
      </c>
      <c r="D50" s="113"/>
      <c r="E50" s="64" t="s">
        <v>52</v>
      </c>
      <c r="F50" s="75">
        <v>5</v>
      </c>
      <c r="G50" s="83"/>
      <c r="H50" s="28"/>
    </row>
    <row r="51" spans="1:11" s="115" customFormat="1" ht="12" customHeight="1">
      <c r="A51" s="64"/>
      <c r="B51" s="29"/>
      <c r="C51" s="34"/>
      <c r="D51" s="33"/>
      <c r="E51" s="64"/>
      <c r="F51" s="75"/>
      <c r="G51" s="83"/>
      <c r="H51" s="28"/>
      <c r="K51" s="115">
        <f>42*0.15</f>
        <v>6.3</v>
      </c>
    </row>
    <row r="52" spans="1:8" s="115" customFormat="1" ht="12" customHeight="1">
      <c r="A52" s="64"/>
      <c r="B52" s="111" t="s">
        <v>443</v>
      </c>
      <c r="C52" s="112"/>
      <c r="D52" s="113"/>
      <c r="E52" s="64"/>
      <c r="F52" s="75"/>
      <c r="G52" s="83"/>
      <c r="H52" s="28"/>
    </row>
    <row r="53" spans="1:8" s="115" customFormat="1" ht="12" customHeight="1">
      <c r="A53" s="64"/>
      <c r="B53" s="29"/>
      <c r="C53" s="34"/>
      <c r="D53" s="33"/>
      <c r="E53" s="64"/>
      <c r="F53" s="75"/>
      <c r="G53" s="83"/>
      <c r="H53" s="28"/>
    </row>
    <row r="54" spans="1:8" s="115" customFormat="1" ht="12" customHeight="1">
      <c r="A54" s="64"/>
      <c r="B54" s="111" t="s">
        <v>444</v>
      </c>
      <c r="C54" s="650"/>
      <c r="D54" s="651"/>
      <c r="E54" s="64" t="s">
        <v>445</v>
      </c>
      <c r="F54" s="75">
        <v>30</v>
      </c>
      <c r="G54" s="83"/>
      <c r="H54" s="28"/>
    </row>
    <row r="55" spans="1:8" s="115" customFormat="1" ht="12" customHeight="1">
      <c r="A55" s="64"/>
      <c r="B55" s="29"/>
      <c r="C55" s="112"/>
      <c r="D55" s="113"/>
      <c r="E55" s="64"/>
      <c r="F55" s="75"/>
      <c r="G55" s="83"/>
      <c r="H55" s="28"/>
    </row>
    <row r="56" spans="1:8" s="115" customFormat="1" ht="12" customHeight="1">
      <c r="A56" s="64"/>
      <c r="B56" s="29"/>
      <c r="C56" s="34"/>
      <c r="D56" s="33"/>
      <c r="E56" s="64"/>
      <c r="F56" s="75"/>
      <c r="G56" s="83"/>
      <c r="H56" s="28"/>
    </row>
    <row r="57" spans="1:8" s="115" customFormat="1" ht="12" customHeight="1">
      <c r="A57" s="64"/>
      <c r="B57" s="111"/>
      <c r="C57" s="112"/>
      <c r="D57" s="113"/>
      <c r="E57" s="64"/>
      <c r="F57" s="75"/>
      <c r="G57" s="83"/>
      <c r="H57" s="28"/>
    </row>
    <row r="58" spans="1:8" s="115" customFormat="1" ht="12" customHeight="1">
      <c r="A58" s="64"/>
      <c r="B58" s="29"/>
      <c r="C58" s="34"/>
      <c r="D58" s="33"/>
      <c r="E58" s="64"/>
      <c r="F58" s="75"/>
      <c r="G58" s="83"/>
      <c r="H58" s="28"/>
    </row>
    <row r="59" spans="1:8" s="115" customFormat="1" ht="12" customHeight="1">
      <c r="A59" s="64"/>
      <c r="B59" s="111"/>
      <c r="C59" s="650"/>
      <c r="D59" s="651"/>
      <c r="E59" s="64"/>
      <c r="F59" s="75"/>
      <c r="G59" s="83"/>
      <c r="H59" s="28"/>
    </row>
    <row r="60" spans="1:8" s="115" customFormat="1" ht="12" customHeight="1">
      <c r="A60" s="64"/>
      <c r="B60" s="29"/>
      <c r="C60" s="34"/>
      <c r="D60" s="33"/>
      <c r="E60" s="64"/>
      <c r="F60" s="75"/>
      <c r="G60" s="83"/>
      <c r="H60" s="28"/>
    </row>
    <row r="61" spans="1:8" s="115" customFormat="1" ht="12" customHeight="1">
      <c r="A61" s="64"/>
      <c r="B61" s="730"/>
      <c r="C61" s="731"/>
      <c r="D61" s="732"/>
      <c r="E61" s="64"/>
      <c r="F61" s="75"/>
      <c r="G61" s="83"/>
      <c r="H61" s="28"/>
    </row>
    <row r="62" spans="1:8" s="115" customFormat="1" ht="12" customHeight="1">
      <c r="A62" s="64"/>
      <c r="B62" s="29"/>
      <c r="C62" s="34"/>
      <c r="D62" s="33"/>
      <c r="E62" s="64"/>
      <c r="F62" s="75"/>
      <c r="G62" s="83"/>
      <c r="H62" s="28"/>
    </row>
    <row r="63" spans="1:8" s="115" customFormat="1" ht="12" customHeight="1">
      <c r="A63" s="64"/>
      <c r="B63" s="730"/>
      <c r="C63" s="733"/>
      <c r="D63" s="734"/>
      <c r="E63" s="64"/>
      <c r="F63" s="75"/>
      <c r="G63" s="83"/>
      <c r="H63" s="28"/>
    </row>
    <row r="64" spans="1:8" s="115" customFormat="1" ht="12" customHeight="1">
      <c r="A64" s="11"/>
      <c r="B64" s="2"/>
      <c r="C64" s="21"/>
      <c r="D64" s="21"/>
      <c r="E64" s="23"/>
      <c r="F64" s="70"/>
      <c r="G64" s="71"/>
      <c r="H64" s="28"/>
    </row>
    <row r="65" spans="1:8" s="115" customFormat="1" ht="12" customHeight="1">
      <c r="A65" s="23"/>
      <c r="B65" s="2"/>
      <c r="C65" s="21"/>
      <c r="D65" s="34"/>
      <c r="E65" s="23"/>
      <c r="F65" s="70"/>
      <c r="G65" s="71"/>
      <c r="H65" s="28"/>
    </row>
    <row r="66" spans="1:8" ht="12" customHeight="1">
      <c r="A66" s="66"/>
      <c r="B66" s="16"/>
      <c r="C66" s="17"/>
      <c r="D66" s="17"/>
      <c r="E66" s="8"/>
      <c r="F66" s="116"/>
      <c r="G66" s="117"/>
      <c r="H66" s="105"/>
    </row>
    <row r="67" spans="1:8" ht="12" customHeight="1">
      <c r="A67" s="89" t="s">
        <v>167</v>
      </c>
      <c r="B67" s="719" t="s">
        <v>345</v>
      </c>
      <c r="C67" s="720"/>
      <c r="D67" s="720"/>
      <c r="E67" s="720"/>
      <c r="F67" s="720"/>
      <c r="G67" s="721"/>
      <c r="H67" s="118"/>
    </row>
    <row r="68" spans="1:8" ht="12" customHeight="1">
      <c r="A68" s="341"/>
      <c r="B68" s="341"/>
      <c r="C68" s="341"/>
      <c r="D68" s="341"/>
      <c r="E68" s="341"/>
      <c r="F68" s="341"/>
      <c r="G68" s="341"/>
      <c r="H68" s="379"/>
    </row>
    <row r="69" spans="1:8" ht="12" customHeight="1">
      <c r="A69" s="342"/>
      <c r="B69" s="342"/>
      <c r="C69" s="342"/>
      <c r="D69" s="397" t="s">
        <v>414</v>
      </c>
      <c r="E69" s="342"/>
      <c r="F69" s="342"/>
      <c r="G69" s="342"/>
      <c r="H69" s="378"/>
    </row>
    <row r="70" spans="1:8" ht="12" customHeight="1">
      <c r="A70" s="342"/>
      <c r="B70" s="342"/>
      <c r="C70" s="342"/>
      <c r="D70" s="397"/>
      <c r="E70" s="342"/>
      <c r="F70" s="342"/>
      <c r="G70" s="342"/>
      <c r="H70" s="378"/>
    </row>
    <row r="71" spans="1:8" ht="12" customHeight="1">
      <c r="A71" s="342" t="str">
        <f>+A3</f>
        <v>CONSTRUCTION OF ACCESS AND INTERNAL ROADS AT GA –MOTSHEMI VILLAGE</v>
      </c>
      <c r="B71" s="21"/>
      <c r="C71" s="21"/>
      <c r="D71" s="21"/>
      <c r="E71" s="73"/>
      <c r="F71" s="122"/>
      <c r="G71" s="122"/>
      <c r="H71" s="123"/>
    </row>
    <row r="72" spans="1:8" s="2" customFormat="1" ht="12.75">
      <c r="A72" s="1"/>
      <c r="B72" s="1"/>
      <c r="C72" s="1"/>
      <c r="D72" s="1"/>
      <c r="E72" s="1"/>
      <c r="F72" s="1"/>
      <c r="G72" s="1"/>
      <c r="H72" s="343" t="s">
        <v>150</v>
      </c>
    </row>
    <row r="73" spans="1:8" ht="12" customHeight="1">
      <c r="A73" s="6"/>
      <c r="B73" s="7"/>
      <c r="C73" s="8"/>
      <c r="D73" s="9"/>
      <c r="E73" s="6"/>
      <c r="F73" s="10"/>
      <c r="G73" s="10"/>
      <c r="H73" s="10"/>
    </row>
    <row r="74" spans="1:8" ht="12" customHeight="1">
      <c r="A74" s="11" t="s">
        <v>22</v>
      </c>
      <c r="B74" s="12" t="s">
        <v>1</v>
      </c>
      <c r="C74" s="13"/>
      <c r="D74" s="68"/>
      <c r="E74" s="11" t="s">
        <v>2</v>
      </c>
      <c r="F74" s="14" t="s">
        <v>3</v>
      </c>
      <c r="G74" s="14" t="s">
        <v>4</v>
      </c>
      <c r="H74" s="56" t="s">
        <v>5</v>
      </c>
    </row>
    <row r="75" spans="1:8" ht="12" customHeight="1">
      <c r="A75" s="11" t="s">
        <v>23</v>
      </c>
      <c r="B75" s="57"/>
      <c r="C75" s="58"/>
      <c r="D75" s="59"/>
      <c r="E75" s="23"/>
      <c r="F75" s="24"/>
      <c r="G75" s="24"/>
      <c r="H75" s="24"/>
    </row>
    <row r="76" spans="1:8" ht="12" customHeight="1">
      <c r="A76" s="15"/>
      <c r="B76" s="16"/>
      <c r="C76" s="17"/>
      <c r="D76" s="17"/>
      <c r="E76" s="8"/>
      <c r="F76" s="48"/>
      <c r="G76" s="49"/>
      <c r="H76" s="50"/>
    </row>
    <row r="77" spans="1:8" ht="12" customHeight="1">
      <c r="A77" s="26"/>
      <c r="B77" s="724" t="s">
        <v>42</v>
      </c>
      <c r="C77" s="725"/>
      <c r="D77" s="725"/>
      <c r="E77" s="725"/>
      <c r="F77" s="725"/>
      <c r="G77" s="726"/>
      <c r="H77" s="81"/>
    </row>
    <row r="78" spans="1:8" ht="12" customHeight="1">
      <c r="A78" s="6"/>
      <c r="B78" s="16"/>
      <c r="C78" s="17"/>
      <c r="D78" s="18"/>
      <c r="E78" s="6"/>
      <c r="F78" s="10"/>
      <c r="G78" s="10"/>
      <c r="H78" s="28">
        <f>IF(OR(AND(F78="Prov",G78="Sum"),(G78="PC Sum")),". . . . . . . . .00",IF(ISERR(F78*G78),"",IF(F78*G78=0,"",ROUND(F78*G78,2))))</f>
      </c>
    </row>
    <row r="79" spans="1:8" ht="12" customHeight="1">
      <c r="A79" s="23"/>
      <c r="B79" s="21"/>
      <c r="C79" s="21"/>
      <c r="D79" s="22"/>
      <c r="E79" s="23"/>
      <c r="F79" s="70"/>
      <c r="G79" s="71"/>
      <c r="H79" s="28"/>
    </row>
    <row r="80" spans="1:8" ht="12" customHeight="1">
      <c r="A80" s="23">
        <v>22.17</v>
      </c>
      <c r="B80" s="27" t="s">
        <v>183</v>
      </c>
      <c r="C80" s="21"/>
      <c r="D80" s="22"/>
      <c r="E80" s="23"/>
      <c r="F80" s="78"/>
      <c r="G80" s="78"/>
      <c r="H80" s="19"/>
    </row>
    <row r="81" spans="1:8" ht="12" customHeight="1">
      <c r="A81" s="23"/>
      <c r="B81" s="27"/>
      <c r="C81" s="21"/>
      <c r="D81" s="22"/>
      <c r="E81" s="23"/>
      <c r="F81" s="78"/>
      <c r="G81" s="78"/>
      <c r="H81" s="19"/>
    </row>
    <row r="82" spans="1:8" ht="12" customHeight="1">
      <c r="A82" s="23"/>
      <c r="B82" s="129" t="s">
        <v>15</v>
      </c>
      <c r="C82" s="21" t="s">
        <v>446</v>
      </c>
      <c r="D82" s="22"/>
      <c r="E82" s="23" t="s">
        <v>168</v>
      </c>
      <c r="F82" s="142">
        <v>0.2</v>
      </c>
      <c r="G82" s="78"/>
      <c r="H82" s="28"/>
    </row>
    <row r="83" spans="1:8" ht="12" customHeight="1">
      <c r="A83" s="23"/>
      <c r="B83" s="129" t="s">
        <v>16</v>
      </c>
      <c r="C83" s="21" t="s">
        <v>447</v>
      </c>
      <c r="D83" s="22"/>
      <c r="E83" s="23" t="s">
        <v>168</v>
      </c>
      <c r="F83" s="78">
        <v>0.2</v>
      </c>
      <c r="G83" s="78"/>
      <c r="H83" s="32"/>
    </row>
    <row r="84" spans="1:8" ht="12" customHeight="1">
      <c r="A84" s="23"/>
      <c r="B84" s="129" t="s">
        <v>17</v>
      </c>
      <c r="C84" s="21" t="s">
        <v>184</v>
      </c>
      <c r="D84" s="22"/>
      <c r="E84" s="23" t="s">
        <v>169</v>
      </c>
      <c r="F84" s="78">
        <v>500</v>
      </c>
      <c r="G84" s="78"/>
      <c r="H84" s="32"/>
    </row>
    <row r="85" spans="1:8" ht="12" customHeight="1">
      <c r="A85" s="23"/>
      <c r="B85" s="27"/>
      <c r="C85" s="76"/>
      <c r="D85" s="77"/>
      <c r="E85" s="23"/>
      <c r="F85" s="70"/>
      <c r="G85" s="83"/>
      <c r="H85" s="28"/>
    </row>
    <row r="86" spans="1:8" ht="12" customHeight="1">
      <c r="A86" s="23">
        <v>22.18</v>
      </c>
      <c r="B86" s="27" t="s">
        <v>305</v>
      </c>
      <c r="C86" s="76"/>
      <c r="D86" s="77"/>
      <c r="E86" s="23"/>
      <c r="F86" s="75"/>
      <c r="G86" s="83"/>
      <c r="H86" s="28"/>
    </row>
    <row r="87" spans="1:8" ht="12" customHeight="1">
      <c r="A87" s="23"/>
      <c r="B87" s="27"/>
      <c r="C87" s="76"/>
      <c r="D87" s="77"/>
      <c r="E87" s="23"/>
      <c r="F87" s="75"/>
      <c r="G87" s="83"/>
      <c r="H87" s="28"/>
    </row>
    <row r="88" spans="1:8" ht="12" customHeight="1">
      <c r="A88" s="23"/>
      <c r="B88" s="27" t="s">
        <v>15</v>
      </c>
      <c r="C88" s="21" t="s">
        <v>306</v>
      </c>
      <c r="D88" s="77"/>
      <c r="E88" s="23" t="s">
        <v>36</v>
      </c>
      <c r="F88" s="70">
        <v>5</v>
      </c>
      <c r="G88" s="83"/>
      <c r="H88" s="28"/>
    </row>
    <row r="89" spans="1:8" ht="12" customHeight="1">
      <c r="A89" s="23"/>
      <c r="B89" s="27"/>
      <c r="C89" s="21"/>
      <c r="D89" s="22"/>
      <c r="E89" s="23"/>
      <c r="F89" s="70"/>
      <c r="G89" s="71"/>
      <c r="H89" s="28"/>
    </row>
    <row r="90" spans="1:8" ht="12" customHeight="1">
      <c r="A90" s="23"/>
      <c r="B90" s="27" t="s">
        <v>16</v>
      </c>
      <c r="C90" s="21" t="s">
        <v>307</v>
      </c>
      <c r="D90" s="22"/>
      <c r="E90" s="23" t="s">
        <v>36</v>
      </c>
      <c r="F90" s="70">
        <v>5</v>
      </c>
      <c r="G90" s="83"/>
      <c r="H90" s="28"/>
    </row>
    <row r="91" spans="1:8" ht="12" customHeight="1">
      <c r="A91" s="23"/>
      <c r="B91" s="27"/>
      <c r="C91" s="21"/>
      <c r="D91" s="22"/>
      <c r="E91" s="23"/>
      <c r="F91" s="70"/>
      <c r="G91" s="71"/>
      <c r="H91" s="28"/>
    </row>
    <row r="92" spans="1:8" ht="12" customHeight="1">
      <c r="A92" s="23">
        <v>22.19</v>
      </c>
      <c r="B92" s="27" t="s">
        <v>308</v>
      </c>
      <c r="C92" s="21"/>
      <c r="D92" s="22"/>
      <c r="E92" s="23" t="s">
        <v>36</v>
      </c>
      <c r="F92" s="70">
        <v>5</v>
      </c>
      <c r="G92" s="71"/>
      <c r="H92" s="28"/>
    </row>
    <row r="93" spans="1:8" ht="12" customHeight="1">
      <c r="A93" s="23"/>
      <c r="B93" s="27"/>
      <c r="C93" s="21"/>
      <c r="D93" s="22"/>
      <c r="E93" s="23"/>
      <c r="F93" s="70"/>
      <c r="G93" s="71"/>
      <c r="H93" s="28"/>
    </row>
    <row r="94" spans="1:8" ht="12" customHeight="1">
      <c r="A94" s="23" t="s">
        <v>309</v>
      </c>
      <c r="B94" s="27" t="s">
        <v>310</v>
      </c>
      <c r="C94" s="21"/>
      <c r="D94" s="22"/>
      <c r="E94" s="23" t="s">
        <v>36</v>
      </c>
      <c r="F94" s="70">
        <v>5</v>
      </c>
      <c r="G94" s="71"/>
      <c r="H94" s="28"/>
    </row>
    <row r="95" spans="1:8" ht="12" customHeight="1">
      <c r="A95" s="23"/>
      <c r="B95" s="27"/>
      <c r="C95" s="21"/>
      <c r="D95" s="22"/>
      <c r="E95" s="23"/>
      <c r="F95" s="70"/>
      <c r="G95" s="71"/>
      <c r="H95" s="28"/>
    </row>
    <row r="96" spans="1:8" ht="12" customHeight="1">
      <c r="A96" s="23">
        <v>22.23</v>
      </c>
      <c r="B96" s="27" t="s">
        <v>311</v>
      </c>
      <c r="C96" s="21"/>
      <c r="D96" s="22"/>
      <c r="E96" s="23"/>
      <c r="F96" s="70"/>
      <c r="G96" s="71"/>
      <c r="H96" s="28"/>
    </row>
    <row r="97" spans="1:8" ht="12" customHeight="1">
      <c r="A97" s="23"/>
      <c r="B97" s="27"/>
      <c r="C97" s="21"/>
      <c r="D97" s="22"/>
      <c r="E97" s="23"/>
      <c r="F97" s="70"/>
      <c r="G97" s="71"/>
      <c r="H97" s="28"/>
    </row>
    <row r="98" spans="1:8" ht="12" customHeight="1">
      <c r="A98" s="23"/>
      <c r="B98" s="27" t="s">
        <v>312</v>
      </c>
      <c r="C98" s="21"/>
      <c r="D98" s="22"/>
      <c r="E98" s="23"/>
      <c r="F98" s="70"/>
      <c r="G98" s="71"/>
      <c r="H98" s="28"/>
    </row>
    <row r="99" spans="1:8" ht="12" customHeight="1">
      <c r="A99" s="23"/>
      <c r="B99" s="27"/>
      <c r="C99" s="21"/>
      <c r="D99" s="22"/>
      <c r="E99" s="23"/>
      <c r="F99" s="70"/>
      <c r="G99" s="71"/>
      <c r="H99" s="28"/>
    </row>
    <row r="100" spans="1:8" ht="12" customHeight="1">
      <c r="A100" s="23"/>
      <c r="B100" s="27" t="s">
        <v>316</v>
      </c>
      <c r="C100" s="21"/>
      <c r="D100" s="22"/>
      <c r="E100" s="23"/>
      <c r="F100" s="70"/>
      <c r="G100" s="71"/>
      <c r="H100" s="28"/>
    </row>
    <row r="101" spans="1:8" ht="12" customHeight="1">
      <c r="A101" s="23"/>
      <c r="B101" s="27"/>
      <c r="C101" s="21"/>
      <c r="D101" s="22"/>
      <c r="E101" s="23"/>
      <c r="F101" s="70"/>
      <c r="G101" s="71"/>
      <c r="H101" s="28"/>
    </row>
    <row r="102" spans="1:8" ht="12" customHeight="1">
      <c r="A102" s="23"/>
      <c r="B102" s="27" t="s">
        <v>313</v>
      </c>
      <c r="C102" s="21"/>
      <c r="D102" s="22"/>
      <c r="E102" s="23" t="s">
        <v>90</v>
      </c>
      <c r="F102" s="70">
        <v>20</v>
      </c>
      <c r="G102" s="71"/>
      <c r="H102" s="28"/>
    </row>
    <row r="103" spans="1:8" ht="12" customHeight="1">
      <c r="A103" s="23"/>
      <c r="B103" s="27"/>
      <c r="C103" s="21"/>
      <c r="D103" s="22"/>
      <c r="E103" s="23"/>
      <c r="F103" s="70"/>
      <c r="G103" s="71"/>
      <c r="H103" s="28"/>
    </row>
    <row r="104" spans="1:8" ht="12" customHeight="1">
      <c r="A104" s="23"/>
      <c r="B104" s="27" t="s">
        <v>314</v>
      </c>
      <c r="C104" s="21"/>
      <c r="D104" s="22"/>
      <c r="E104" s="23" t="s">
        <v>90</v>
      </c>
      <c r="F104" s="70">
        <v>20</v>
      </c>
      <c r="G104" s="71"/>
      <c r="H104" s="28"/>
    </row>
    <row r="105" spans="1:8" ht="12" customHeight="1">
      <c r="A105" s="23"/>
      <c r="B105" s="27"/>
      <c r="C105" s="21"/>
      <c r="D105" s="22"/>
      <c r="E105" s="23"/>
      <c r="F105" s="70"/>
      <c r="G105" s="71"/>
      <c r="H105" s="28"/>
    </row>
    <row r="106" spans="1:8" ht="12" customHeight="1">
      <c r="A106" s="23" t="s">
        <v>315</v>
      </c>
      <c r="B106" s="27" t="s">
        <v>303</v>
      </c>
      <c r="C106" s="21" t="s">
        <v>317</v>
      </c>
      <c r="D106" s="22"/>
      <c r="E106" s="23" t="s">
        <v>90</v>
      </c>
      <c r="F106" s="70">
        <v>20</v>
      </c>
      <c r="G106" s="71"/>
      <c r="H106" s="28"/>
    </row>
    <row r="107" spans="1:8" ht="12" customHeight="1">
      <c r="A107" s="23"/>
      <c r="B107" s="27" t="s">
        <v>318</v>
      </c>
      <c r="C107" s="21"/>
      <c r="D107" s="22"/>
      <c r="E107" s="23"/>
      <c r="F107" s="70"/>
      <c r="G107" s="71"/>
      <c r="H107" s="28"/>
    </row>
    <row r="108" spans="1:8" ht="12" customHeight="1">
      <c r="A108" s="23"/>
      <c r="B108" s="27"/>
      <c r="C108" s="21"/>
      <c r="D108" s="22"/>
      <c r="E108" s="23"/>
      <c r="F108" s="70"/>
      <c r="G108" s="71"/>
      <c r="H108" s="28"/>
    </row>
    <row r="109" spans="1:8" ht="12" customHeight="1">
      <c r="A109" s="23" t="s">
        <v>319</v>
      </c>
      <c r="B109" s="27" t="s">
        <v>320</v>
      </c>
      <c r="C109" s="21"/>
      <c r="D109" s="22"/>
      <c r="E109" s="23"/>
      <c r="F109" s="70"/>
      <c r="G109" s="71"/>
      <c r="H109" s="28"/>
    </row>
    <row r="110" spans="1:8" ht="12" customHeight="1">
      <c r="A110" s="23"/>
      <c r="B110" s="27" t="s">
        <v>321</v>
      </c>
      <c r="C110" s="21"/>
      <c r="D110" s="22"/>
      <c r="E110" s="23"/>
      <c r="F110" s="70"/>
      <c r="G110" s="71"/>
      <c r="H110" s="28"/>
    </row>
    <row r="111" spans="1:8" ht="12" customHeight="1">
      <c r="A111" s="23"/>
      <c r="B111" s="21" t="s">
        <v>322</v>
      </c>
      <c r="C111" s="21"/>
      <c r="D111" s="22"/>
      <c r="E111" s="23"/>
      <c r="F111" s="70"/>
      <c r="G111" s="71"/>
      <c r="H111" s="28"/>
    </row>
    <row r="112" spans="1:8" ht="12" customHeight="1">
      <c r="A112" s="23"/>
      <c r="B112" s="21" t="s">
        <v>323</v>
      </c>
      <c r="C112" s="21"/>
      <c r="D112" s="22"/>
      <c r="E112" s="23"/>
      <c r="F112" s="70"/>
      <c r="G112" s="71"/>
      <c r="H112" s="28"/>
    </row>
    <row r="113" spans="1:8" ht="13.5" customHeight="1">
      <c r="A113" s="23"/>
      <c r="B113" s="21" t="s">
        <v>324</v>
      </c>
      <c r="C113" s="21"/>
      <c r="D113" s="22"/>
      <c r="E113" s="287" t="s">
        <v>97</v>
      </c>
      <c r="F113" s="70">
        <v>50</v>
      </c>
      <c r="G113" s="71"/>
      <c r="H113" s="28"/>
    </row>
    <row r="114" spans="1:8" ht="12" customHeight="1">
      <c r="A114" s="23"/>
      <c r="B114" s="21"/>
      <c r="C114" s="21"/>
      <c r="D114" s="22"/>
      <c r="E114" s="23"/>
      <c r="F114" s="70"/>
      <c r="G114" s="71"/>
      <c r="H114" s="28"/>
    </row>
    <row r="115" spans="1:8" ht="12" customHeight="1">
      <c r="A115" s="23">
        <v>22.26</v>
      </c>
      <c r="B115" s="21" t="s">
        <v>325</v>
      </c>
      <c r="C115" s="21"/>
      <c r="D115" s="22"/>
      <c r="E115" s="23" t="s">
        <v>52</v>
      </c>
      <c r="F115" s="70">
        <v>20</v>
      </c>
      <c r="G115" s="71"/>
      <c r="H115" s="28"/>
    </row>
    <row r="116" spans="1:8" ht="12" customHeight="1">
      <c r="A116" s="23"/>
      <c r="B116" s="27"/>
      <c r="C116" s="21"/>
      <c r="D116" s="22"/>
      <c r="E116" s="23"/>
      <c r="F116" s="70"/>
      <c r="G116" s="71"/>
      <c r="H116" s="28"/>
    </row>
    <row r="117" spans="1:8" ht="12" customHeight="1">
      <c r="A117" s="23"/>
      <c r="B117" s="27"/>
      <c r="C117" s="21"/>
      <c r="D117" s="22"/>
      <c r="E117" s="23"/>
      <c r="F117" s="70"/>
      <c r="G117" s="71"/>
      <c r="H117" s="28"/>
    </row>
    <row r="118" spans="1:8" ht="12" customHeight="1">
      <c r="A118" s="23"/>
      <c r="B118" s="27"/>
      <c r="C118" s="21"/>
      <c r="D118" s="22"/>
      <c r="E118" s="23"/>
      <c r="F118" s="70"/>
      <c r="G118" s="71"/>
      <c r="H118" s="28"/>
    </row>
    <row r="119" spans="1:8" ht="12" customHeight="1">
      <c r="A119" s="23"/>
      <c r="B119" s="27"/>
      <c r="C119" s="21"/>
      <c r="D119" s="22"/>
      <c r="E119" s="23"/>
      <c r="F119" s="70"/>
      <c r="G119" s="71"/>
      <c r="H119" s="28"/>
    </row>
    <row r="120" spans="1:8" ht="12" customHeight="1">
      <c r="A120" s="23"/>
      <c r="B120" s="27"/>
      <c r="C120" s="21"/>
      <c r="D120" s="22"/>
      <c r="E120" s="23"/>
      <c r="F120" s="70"/>
      <c r="G120" s="71"/>
      <c r="H120" s="28"/>
    </row>
    <row r="121" spans="1:8" ht="12" customHeight="1">
      <c r="A121" s="23"/>
      <c r="B121" s="27"/>
      <c r="C121" s="21"/>
      <c r="D121" s="22"/>
      <c r="E121" s="23"/>
      <c r="F121" s="70"/>
      <c r="G121" s="71"/>
      <c r="H121" s="28"/>
    </row>
    <row r="122" spans="1:8" ht="12" customHeight="1">
      <c r="A122" s="23"/>
      <c r="B122" s="27"/>
      <c r="C122" s="21"/>
      <c r="D122" s="22"/>
      <c r="E122" s="23"/>
      <c r="F122" s="70"/>
      <c r="G122" s="71"/>
      <c r="H122" s="28"/>
    </row>
    <row r="123" spans="1:8" ht="12" customHeight="1">
      <c r="A123" s="23"/>
      <c r="B123" s="21"/>
      <c r="C123" s="21"/>
      <c r="D123" s="22"/>
      <c r="E123" s="23"/>
      <c r="F123" s="70"/>
      <c r="G123" s="71"/>
      <c r="H123" s="28"/>
    </row>
    <row r="124" spans="1:8" ht="12" customHeight="1">
      <c r="A124" s="23"/>
      <c r="B124" s="21"/>
      <c r="C124" s="21"/>
      <c r="D124" s="22"/>
      <c r="E124" s="23"/>
      <c r="F124" s="70"/>
      <c r="G124" s="71"/>
      <c r="H124" s="28"/>
    </row>
    <row r="125" spans="1:8" ht="12" customHeight="1">
      <c r="A125" s="23"/>
      <c r="B125" s="21"/>
      <c r="C125" s="21"/>
      <c r="D125" s="22"/>
      <c r="E125" s="287"/>
      <c r="F125" s="70"/>
      <c r="G125" s="71"/>
      <c r="H125" s="28"/>
    </row>
    <row r="126" spans="1:8" ht="12" customHeight="1">
      <c r="A126" s="23"/>
      <c r="B126" s="21"/>
      <c r="C126" s="21"/>
      <c r="D126" s="22"/>
      <c r="E126" s="23"/>
      <c r="F126" s="70"/>
      <c r="G126" s="71"/>
      <c r="H126" s="28"/>
    </row>
    <row r="127" spans="1:8" ht="12" customHeight="1">
      <c r="A127" s="23"/>
      <c r="B127" s="21"/>
      <c r="C127" s="21"/>
      <c r="D127" s="22"/>
      <c r="E127" s="23"/>
      <c r="F127" s="70"/>
      <c r="G127" s="71"/>
      <c r="H127" s="28"/>
    </row>
    <row r="128" spans="1:8" ht="12" customHeight="1">
      <c r="A128" s="23"/>
      <c r="B128" s="21"/>
      <c r="C128" s="21"/>
      <c r="D128" s="22"/>
      <c r="E128" s="23"/>
      <c r="F128" s="70"/>
      <c r="G128" s="71"/>
      <c r="H128" s="28"/>
    </row>
    <row r="129" spans="1:8" ht="12" customHeight="1">
      <c r="A129" s="23"/>
      <c r="B129" s="21"/>
      <c r="C129" s="21"/>
      <c r="D129" s="22"/>
      <c r="E129" s="23"/>
      <c r="F129" s="70"/>
      <c r="G129" s="83"/>
      <c r="H129" s="28"/>
    </row>
    <row r="130" spans="1:8" ht="12" customHeight="1">
      <c r="A130" s="23"/>
      <c r="B130" s="21"/>
      <c r="C130" s="21"/>
      <c r="D130" s="22"/>
      <c r="E130" s="23"/>
      <c r="F130" s="70"/>
      <c r="G130" s="83"/>
      <c r="H130" s="28"/>
    </row>
    <row r="131" spans="1:8" ht="12" customHeight="1">
      <c r="A131" s="23"/>
      <c r="B131" s="21"/>
      <c r="C131" s="21"/>
      <c r="D131" s="22"/>
      <c r="E131" s="23"/>
      <c r="F131" s="70"/>
      <c r="G131" s="83"/>
      <c r="H131" s="28"/>
    </row>
    <row r="132" spans="1:8" ht="12" customHeight="1">
      <c r="A132" s="23"/>
      <c r="B132" s="21"/>
      <c r="C132" s="21"/>
      <c r="D132" s="22"/>
      <c r="E132" s="23"/>
      <c r="F132" s="70"/>
      <c r="G132" s="83"/>
      <c r="H132" s="28"/>
    </row>
    <row r="133" spans="1:8" ht="12" customHeight="1">
      <c r="A133" s="23"/>
      <c r="B133" s="21"/>
      <c r="C133" s="21"/>
      <c r="D133" s="22"/>
      <c r="E133" s="23"/>
      <c r="F133" s="70"/>
      <c r="G133" s="83"/>
      <c r="H133" s="28"/>
    </row>
    <row r="134" spans="1:8" ht="12" customHeight="1">
      <c r="A134" s="23"/>
      <c r="B134" s="27"/>
      <c r="C134" s="21"/>
      <c r="D134" s="22"/>
      <c r="E134" s="23"/>
      <c r="F134" s="24"/>
      <c r="G134" s="24"/>
      <c r="H134" s="28"/>
    </row>
    <row r="135" spans="1:8" ht="12" customHeight="1">
      <c r="A135" s="92">
        <v>2200</v>
      </c>
      <c r="B135" s="727" t="s">
        <v>21</v>
      </c>
      <c r="C135" s="728"/>
      <c r="D135" s="728"/>
      <c r="E135" s="728"/>
      <c r="F135" s="728"/>
      <c r="G135" s="729"/>
      <c r="H135" s="370"/>
    </row>
    <row r="136" spans="1:8" ht="12" customHeight="1">
      <c r="A136" s="67"/>
      <c r="B136" s="42"/>
      <c r="C136" s="43"/>
      <c r="D136" s="43"/>
      <c r="E136" s="52"/>
      <c r="F136" s="53"/>
      <c r="G136" s="54"/>
      <c r="H136" s="65"/>
    </row>
    <row r="137" ht="12" customHeight="1">
      <c r="A137" s="3"/>
    </row>
    <row r="138" spans="1:4" ht="12" customHeight="1">
      <c r="A138" s="3"/>
      <c r="D138" s="376" t="s">
        <v>415</v>
      </c>
    </row>
    <row r="139" ht="12" customHeight="1">
      <c r="A139" s="3"/>
    </row>
    <row r="140" ht="12" customHeight="1">
      <c r="A140" s="3"/>
    </row>
    <row r="141" ht="12" customHeight="1">
      <c r="A141" s="3"/>
    </row>
    <row r="142" ht="12" customHeight="1">
      <c r="A142" s="3"/>
    </row>
    <row r="143" ht="12" customHeight="1">
      <c r="A143" s="3"/>
    </row>
    <row r="144" ht="12" customHeight="1">
      <c r="A144" s="3"/>
    </row>
    <row r="145" ht="12" customHeight="1">
      <c r="A145" s="3"/>
    </row>
    <row r="146" ht="12" customHeight="1">
      <c r="A146" s="3"/>
    </row>
    <row r="147" ht="12" customHeight="1">
      <c r="A147" s="3"/>
    </row>
    <row r="148" ht="12" customHeight="1">
      <c r="A148" s="3"/>
    </row>
    <row r="149" ht="12" customHeight="1">
      <c r="A149" s="3"/>
    </row>
    <row r="150" ht="12" customHeight="1">
      <c r="A150" s="3"/>
    </row>
    <row r="151" ht="12" customHeight="1">
      <c r="A151" s="3"/>
    </row>
    <row r="152" ht="12" customHeight="1">
      <c r="A152" s="3"/>
    </row>
    <row r="153" ht="12" customHeight="1">
      <c r="A153" s="3"/>
    </row>
    <row r="154" ht="12" customHeight="1">
      <c r="A154" s="3"/>
    </row>
    <row r="155" ht="12" customHeight="1">
      <c r="A155" s="3"/>
    </row>
    <row r="156" ht="12" customHeight="1">
      <c r="A156" s="3"/>
    </row>
    <row r="157" ht="12" customHeight="1">
      <c r="A157" s="3"/>
    </row>
    <row r="158" ht="12" customHeight="1">
      <c r="A158" s="3"/>
    </row>
    <row r="159" ht="12" customHeight="1">
      <c r="A159" s="3"/>
    </row>
    <row r="160" ht="12" customHeight="1">
      <c r="A160" s="3"/>
    </row>
    <row r="161" ht="12" customHeight="1">
      <c r="A161" s="3"/>
    </row>
    <row r="162" ht="12" customHeight="1">
      <c r="A162" s="3"/>
    </row>
    <row r="163" ht="12" customHeight="1">
      <c r="A163" s="3"/>
    </row>
    <row r="164" ht="12" customHeight="1">
      <c r="A164" s="3"/>
    </row>
    <row r="165" ht="12" customHeight="1">
      <c r="A165" s="3"/>
    </row>
    <row r="166" ht="12" customHeight="1">
      <c r="A166" s="3"/>
    </row>
    <row r="167" ht="12" customHeight="1">
      <c r="A167" s="3"/>
    </row>
    <row r="168" ht="12" customHeight="1">
      <c r="A168" s="3"/>
    </row>
    <row r="169" ht="12" customHeight="1">
      <c r="A169" s="3"/>
    </row>
    <row r="170" ht="12" customHeight="1">
      <c r="A170" s="3"/>
    </row>
    <row r="171" ht="12" customHeight="1">
      <c r="A171" s="3"/>
    </row>
    <row r="172" ht="12" customHeight="1">
      <c r="A172" s="3"/>
    </row>
    <row r="173" ht="12" customHeight="1">
      <c r="A173" s="3"/>
    </row>
    <row r="174" ht="12" customHeight="1">
      <c r="A174" s="3"/>
    </row>
    <row r="175" ht="12" customHeight="1">
      <c r="A175" s="3"/>
    </row>
    <row r="176" ht="12" customHeight="1">
      <c r="A176" s="3"/>
    </row>
    <row r="177" ht="12" customHeight="1">
      <c r="A177" s="3"/>
    </row>
    <row r="178" ht="12" customHeight="1">
      <c r="A178" s="3"/>
    </row>
    <row r="179" ht="12" customHeight="1">
      <c r="A179" s="3"/>
    </row>
    <row r="180" ht="12" customHeight="1">
      <c r="A180" s="3"/>
    </row>
    <row r="181" ht="12" customHeight="1">
      <c r="A181" s="3"/>
    </row>
    <row r="182" ht="12" customHeight="1">
      <c r="A182" s="3"/>
    </row>
    <row r="183" ht="12" customHeight="1">
      <c r="A183" s="3"/>
    </row>
    <row r="184" ht="12" customHeight="1">
      <c r="A184" s="3"/>
    </row>
    <row r="185" ht="12" customHeight="1">
      <c r="A185" s="3"/>
    </row>
    <row r="186" ht="12" customHeight="1">
      <c r="A186" s="3"/>
    </row>
    <row r="187" ht="12" customHeight="1">
      <c r="A187" s="3"/>
    </row>
    <row r="188" ht="12" customHeight="1">
      <c r="A188" s="3"/>
    </row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>
      <c r="A194" s="3"/>
    </row>
    <row r="195" ht="12" customHeight="1">
      <c r="A195" s="3"/>
    </row>
    <row r="196" ht="12" customHeight="1">
      <c r="A196" s="3"/>
    </row>
    <row r="197" ht="12" customHeight="1">
      <c r="A197" s="3"/>
    </row>
    <row r="198" ht="12" customHeight="1">
      <c r="A198" s="3"/>
    </row>
    <row r="199" ht="12" customHeight="1">
      <c r="A199" s="3"/>
    </row>
    <row r="200" ht="12" customHeight="1">
      <c r="A200" s="3"/>
    </row>
    <row r="201" ht="12" customHeight="1">
      <c r="A201" s="3"/>
    </row>
    <row r="202" ht="12" customHeight="1">
      <c r="A202" s="3"/>
    </row>
    <row r="203" ht="12" customHeight="1">
      <c r="A203" s="3"/>
    </row>
    <row r="204" ht="12" customHeight="1">
      <c r="A204" s="3"/>
    </row>
    <row r="205" ht="12" customHeight="1">
      <c r="A205" s="3"/>
    </row>
    <row r="206" ht="12" customHeight="1">
      <c r="A206" s="3"/>
    </row>
    <row r="207" ht="12" customHeight="1">
      <c r="A207" s="3"/>
    </row>
    <row r="208" ht="12" customHeight="1">
      <c r="A208" s="3"/>
    </row>
    <row r="209" ht="12" customHeight="1">
      <c r="A209" s="3"/>
    </row>
    <row r="210" ht="12" customHeight="1">
      <c r="A210" s="3"/>
    </row>
    <row r="211" ht="12" customHeight="1">
      <c r="A211" s="3"/>
    </row>
    <row r="212" ht="12" customHeight="1">
      <c r="A212" s="3"/>
    </row>
    <row r="213" ht="12" customHeight="1">
      <c r="A213" s="3"/>
    </row>
    <row r="214" ht="12" customHeight="1">
      <c r="A214" s="3"/>
    </row>
    <row r="215" ht="12" customHeight="1">
      <c r="A215" s="3"/>
    </row>
    <row r="216" ht="12" customHeight="1">
      <c r="A216" s="3"/>
    </row>
    <row r="217" ht="12" customHeight="1">
      <c r="A217" s="3"/>
    </row>
    <row r="218" ht="12" customHeight="1">
      <c r="A218" s="3"/>
    </row>
    <row r="219" ht="12" customHeight="1">
      <c r="A219" s="3"/>
    </row>
    <row r="220" ht="12" customHeight="1">
      <c r="A220" s="3"/>
    </row>
    <row r="221" ht="12" customHeight="1">
      <c r="A221" s="3"/>
    </row>
    <row r="222" ht="12" customHeight="1">
      <c r="A222" s="3"/>
    </row>
    <row r="223" ht="12" customHeight="1">
      <c r="A223" s="3"/>
    </row>
    <row r="224" ht="12" customHeight="1">
      <c r="A224" s="3"/>
    </row>
    <row r="225" ht="12" customHeight="1">
      <c r="A225" s="3"/>
    </row>
    <row r="226" ht="12" customHeight="1">
      <c r="A226" s="3"/>
    </row>
    <row r="227" ht="12" customHeight="1">
      <c r="A227" s="3"/>
    </row>
    <row r="228" ht="12" customHeight="1">
      <c r="A228" s="3"/>
    </row>
    <row r="229" ht="12" customHeight="1">
      <c r="A229" s="3"/>
    </row>
    <row r="230" ht="12" customHeight="1">
      <c r="A230" s="3"/>
    </row>
    <row r="231" ht="12" customHeight="1">
      <c r="A231" s="3"/>
    </row>
    <row r="232" ht="12" customHeight="1">
      <c r="A232" s="3"/>
    </row>
    <row r="233" ht="12" customHeight="1">
      <c r="A233" s="3"/>
    </row>
    <row r="234" ht="12" customHeight="1">
      <c r="A234" s="3"/>
    </row>
    <row r="235" ht="12" customHeight="1">
      <c r="A235" s="3"/>
    </row>
    <row r="236" ht="12" customHeight="1">
      <c r="A236" s="3"/>
    </row>
    <row r="237" ht="12" customHeight="1">
      <c r="A237" s="3"/>
    </row>
    <row r="238" ht="12" customHeight="1">
      <c r="A238" s="3"/>
    </row>
    <row r="239" ht="12" customHeight="1">
      <c r="A239" s="3"/>
    </row>
    <row r="240" ht="12" customHeight="1">
      <c r="A240" s="3"/>
    </row>
    <row r="241" ht="12" customHeight="1">
      <c r="A241" s="3"/>
    </row>
    <row r="242" ht="12" customHeight="1">
      <c r="A242" s="3"/>
    </row>
    <row r="243" ht="12" customHeight="1">
      <c r="A243" s="3"/>
    </row>
    <row r="244" ht="12" customHeight="1">
      <c r="A244" s="3"/>
    </row>
    <row r="245" ht="12" customHeight="1">
      <c r="A245" s="3"/>
    </row>
    <row r="246" ht="12" customHeight="1">
      <c r="A246" s="3"/>
    </row>
    <row r="247" ht="12" customHeight="1">
      <c r="A247" s="3"/>
    </row>
    <row r="248" ht="12" customHeight="1">
      <c r="A248" s="3"/>
    </row>
    <row r="249" ht="12" customHeight="1">
      <c r="A249" s="3"/>
    </row>
    <row r="250" ht="12" customHeight="1">
      <c r="A250" s="3"/>
    </row>
    <row r="251" ht="12" customHeight="1">
      <c r="A251" s="3"/>
    </row>
    <row r="252" ht="12" customHeight="1">
      <c r="A252" s="3"/>
    </row>
    <row r="253" ht="12" customHeight="1">
      <c r="A253" s="3"/>
    </row>
    <row r="254" ht="12" customHeight="1">
      <c r="A254" s="3"/>
    </row>
    <row r="255" ht="12" customHeight="1">
      <c r="A255" s="3"/>
    </row>
    <row r="256" ht="12" customHeight="1">
      <c r="A256" s="3"/>
    </row>
    <row r="257" ht="12" customHeight="1">
      <c r="A257" s="3"/>
    </row>
    <row r="258" ht="12" customHeight="1">
      <c r="A258" s="3"/>
    </row>
    <row r="259" ht="12" customHeight="1">
      <c r="A259" s="3"/>
    </row>
    <row r="260" ht="12" customHeight="1">
      <c r="A260" s="3"/>
    </row>
    <row r="261" ht="12" customHeight="1">
      <c r="A261" s="3"/>
    </row>
    <row r="262" ht="12" customHeight="1">
      <c r="A262" s="3"/>
    </row>
    <row r="263" ht="12" customHeight="1">
      <c r="A263" s="3"/>
    </row>
    <row r="264" ht="12" customHeight="1">
      <c r="A264" s="3"/>
    </row>
    <row r="265" ht="12" customHeight="1">
      <c r="A265" s="3"/>
    </row>
    <row r="266" ht="12" customHeight="1">
      <c r="A266" s="3"/>
    </row>
    <row r="267" ht="12" customHeight="1">
      <c r="A267" s="3"/>
    </row>
    <row r="268" ht="12" customHeight="1">
      <c r="A268" s="3"/>
    </row>
    <row r="269" ht="12" customHeight="1">
      <c r="A269" s="3"/>
    </row>
    <row r="270" ht="12" customHeight="1">
      <c r="A270" s="3"/>
    </row>
    <row r="271" ht="12" customHeight="1">
      <c r="A271" s="3"/>
    </row>
    <row r="272" ht="12" customHeight="1">
      <c r="A272" s="3"/>
    </row>
    <row r="273" ht="12" customHeight="1">
      <c r="A273" s="3"/>
    </row>
    <row r="274" ht="12" customHeight="1">
      <c r="A274" s="3"/>
    </row>
    <row r="275" ht="12" customHeight="1">
      <c r="A275" s="3"/>
    </row>
    <row r="276" ht="12" customHeight="1">
      <c r="A276" s="3"/>
    </row>
    <row r="277" ht="12" customHeight="1">
      <c r="A277" s="3"/>
    </row>
    <row r="278" ht="12" customHeight="1">
      <c r="A278" s="3"/>
    </row>
    <row r="279" ht="12" customHeight="1">
      <c r="A279" s="3"/>
    </row>
    <row r="280" ht="12" customHeight="1">
      <c r="A280" s="3"/>
    </row>
    <row r="281" ht="12" customHeight="1">
      <c r="A281" s="3"/>
    </row>
    <row r="282" ht="12" customHeight="1">
      <c r="A282" s="3"/>
    </row>
    <row r="283" ht="12" customHeight="1">
      <c r="A283" s="3"/>
    </row>
    <row r="284" ht="12" customHeight="1">
      <c r="A284" s="3"/>
    </row>
    <row r="285" ht="12" customHeight="1">
      <c r="A285" s="3"/>
    </row>
    <row r="286" ht="12" customHeight="1">
      <c r="A286" s="3"/>
    </row>
    <row r="287" ht="12" customHeight="1">
      <c r="A287" s="3"/>
    </row>
    <row r="288" ht="12" customHeight="1">
      <c r="A288" s="3"/>
    </row>
    <row r="289" ht="12" customHeight="1">
      <c r="A289" s="3"/>
    </row>
    <row r="290" ht="12" customHeight="1">
      <c r="A290" s="3"/>
    </row>
    <row r="291" ht="12" customHeight="1">
      <c r="A291" s="3"/>
    </row>
    <row r="292" ht="12" customHeight="1">
      <c r="A292" s="3"/>
    </row>
    <row r="293" ht="12" customHeight="1">
      <c r="A293" s="3"/>
    </row>
    <row r="294" ht="12" customHeight="1">
      <c r="A294" s="3"/>
    </row>
    <row r="295" ht="12" customHeight="1">
      <c r="A295" s="3"/>
    </row>
    <row r="296" ht="12" customHeight="1">
      <c r="A296" s="3"/>
    </row>
    <row r="297" ht="12" customHeight="1">
      <c r="A297" s="3"/>
    </row>
    <row r="298" ht="12" customHeight="1">
      <c r="A298" s="3"/>
    </row>
    <row r="299" ht="12" customHeight="1">
      <c r="A299" s="3"/>
    </row>
    <row r="300" ht="12" customHeight="1">
      <c r="A300" s="3"/>
    </row>
    <row r="301" ht="12" customHeight="1">
      <c r="A301" s="3"/>
    </row>
    <row r="302" ht="12" customHeight="1">
      <c r="A302" s="3"/>
    </row>
    <row r="303" ht="12" customHeight="1">
      <c r="A303" s="3"/>
    </row>
    <row r="304" ht="12" customHeight="1">
      <c r="A304" s="3"/>
    </row>
    <row r="305" ht="12" customHeight="1">
      <c r="A305" s="3"/>
    </row>
    <row r="306" ht="12" customHeight="1">
      <c r="A306" s="3"/>
    </row>
    <row r="307" ht="12" customHeight="1">
      <c r="A307" s="3"/>
    </row>
    <row r="308" ht="12" customHeight="1">
      <c r="A308" s="3"/>
    </row>
    <row r="309" ht="12" customHeight="1">
      <c r="A309" s="3"/>
    </row>
    <row r="310" ht="12" customHeight="1">
      <c r="A310" s="3"/>
    </row>
    <row r="311" ht="12" customHeight="1">
      <c r="A311" s="3"/>
    </row>
    <row r="312" ht="12" customHeight="1">
      <c r="A312" s="3"/>
    </row>
    <row r="313" ht="12" customHeight="1">
      <c r="A313" s="3"/>
    </row>
    <row r="314" ht="12" customHeight="1">
      <c r="A314" s="3"/>
    </row>
    <row r="315" ht="12" customHeight="1">
      <c r="A315" s="3"/>
    </row>
    <row r="316" ht="12" customHeight="1">
      <c r="A316" s="3"/>
    </row>
    <row r="317" ht="12" customHeight="1">
      <c r="A317" s="3"/>
    </row>
    <row r="318" ht="12" customHeight="1">
      <c r="A318" s="3"/>
    </row>
    <row r="319" ht="12" customHeight="1">
      <c r="A319" s="3"/>
    </row>
    <row r="320" ht="12" customHeight="1">
      <c r="A320" s="3"/>
    </row>
    <row r="321" ht="12" customHeight="1">
      <c r="A321" s="3"/>
    </row>
    <row r="322" ht="12" customHeight="1">
      <c r="A322" s="3"/>
    </row>
    <row r="323" ht="12" customHeight="1">
      <c r="A323" s="3"/>
    </row>
    <row r="324" ht="12" customHeight="1">
      <c r="A324" s="3"/>
    </row>
    <row r="325" ht="12" customHeight="1">
      <c r="A325" s="3"/>
    </row>
    <row r="326" ht="12" customHeight="1">
      <c r="A326" s="3"/>
    </row>
    <row r="327" ht="12" customHeight="1">
      <c r="A327" s="3"/>
    </row>
    <row r="328" ht="12" customHeight="1">
      <c r="A328" s="3"/>
    </row>
    <row r="329" ht="12" customHeight="1">
      <c r="A329" s="3"/>
    </row>
    <row r="330" ht="12" customHeight="1">
      <c r="A330" s="3"/>
    </row>
    <row r="331" ht="12" customHeight="1">
      <c r="A331" s="3"/>
    </row>
    <row r="332" ht="12" customHeight="1">
      <c r="A332" s="3"/>
    </row>
    <row r="333" ht="12" customHeight="1">
      <c r="A333" s="3"/>
    </row>
    <row r="334" ht="12" customHeight="1">
      <c r="A334" s="3"/>
    </row>
    <row r="335" ht="12" customHeight="1">
      <c r="A335" s="3"/>
    </row>
    <row r="336" ht="12" customHeight="1">
      <c r="A336" s="3"/>
    </row>
    <row r="337" ht="12" customHeight="1">
      <c r="A337" s="3"/>
    </row>
    <row r="338" ht="12" customHeight="1">
      <c r="A338" s="3"/>
    </row>
    <row r="339" ht="12" customHeight="1">
      <c r="A339" s="3"/>
    </row>
    <row r="340" ht="12" customHeight="1">
      <c r="A340" s="3"/>
    </row>
    <row r="341" ht="12" customHeight="1">
      <c r="A341" s="3"/>
    </row>
    <row r="342" ht="12" customHeight="1">
      <c r="A342" s="3"/>
    </row>
    <row r="343" ht="12" customHeight="1">
      <c r="A343" s="3"/>
    </row>
    <row r="344" ht="12" customHeight="1">
      <c r="A344" s="3"/>
    </row>
    <row r="345" ht="12" customHeight="1">
      <c r="A345" s="3"/>
    </row>
    <row r="346" ht="12" customHeight="1">
      <c r="A346" s="3"/>
    </row>
    <row r="347" ht="12" customHeight="1">
      <c r="A347" s="3"/>
    </row>
    <row r="348" ht="12" customHeight="1">
      <c r="A348" s="3"/>
    </row>
    <row r="349" ht="12" customHeight="1">
      <c r="A349" s="3"/>
    </row>
    <row r="350" ht="12" customHeight="1">
      <c r="A350" s="3"/>
    </row>
    <row r="351" ht="12" customHeight="1">
      <c r="A351" s="3"/>
    </row>
    <row r="352" ht="12" customHeight="1">
      <c r="A352" s="3"/>
    </row>
    <row r="353" ht="12" customHeight="1">
      <c r="A353" s="3"/>
    </row>
    <row r="354" ht="12" customHeight="1">
      <c r="A354" s="3"/>
    </row>
    <row r="355" ht="12" customHeight="1">
      <c r="A355" s="3"/>
    </row>
    <row r="356" ht="12" customHeight="1">
      <c r="A356" s="3"/>
    </row>
    <row r="357" ht="12" customHeight="1">
      <c r="A357" s="3"/>
    </row>
    <row r="358" ht="12" customHeight="1">
      <c r="A358" s="3"/>
    </row>
    <row r="359" ht="12" customHeight="1">
      <c r="A359" s="3"/>
    </row>
    <row r="360" ht="12" customHeight="1">
      <c r="A360" s="3"/>
    </row>
    <row r="361" ht="12" customHeight="1">
      <c r="A361" s="3"/>
    </row>
    <row r="362" ht="12" customHeight="1">
      <c r="A362" s="3"/>
    </row>
    <row r="363" ht="12" customHeight="1">
      <c r="A363" s="3"/>
    </row>
    <row r="364" ht="12" customHeight="1">
      <c r="A364" s="3"/>
    </row>
    <row r="365" ht="12" customHeight="1">
      <c r="A365" s="3"/>
    </row>
    <row r="366" ht="12" customHeight="1">
      <c r="A366" s="3"/>
    </row>
    <row r="367" ht="12" customHeight="1">
      <c r="A367" s="3"/>
    </row>
    <row r="368" ht="12" customHeight="1">
      <c r="A368" s="3"/>
    </row>
    <row r="369" ht="12" customHeight="1">
      <c r="A369" s="3"/>
    </row>
    <row r="370" ht="12" customHeight="1">
      <c r="A370" s="3"/>
    </row>
    <row r="371" ht="12" customHeight="1">
      <c r="A371" s="3"/>
    </row>
    <row r="372" ht="12" customHeight="1">
      <c r="A372" s="3"/>
    </row>
    <row r="373" ht="12" customHeight="1">
      <c r="A373" s="3"/>
    </row>
    <row r="374" ht="12" customHeight="1">
      <c r="A374" s="3"/>
    </row>
    <row r="375" ht="12" customHeight="1">
      <c r="A375" s="3"/>
    </row>
    <row r="376" ht="12" customHeight="1">
      <c r="A376" s="3"/>
    </row>
    <row r="377" ht="12" customHeight="1">
      <c r="A377" s="3"/>
    </row>
    <row r="378" ht="12" customHeight="1">
      <c r="A378" s="3"/>
    </row>
    <row r="379" ht="12" customHeight="1">
      <c r="A379" s="3"/>
    </row>
    <row r="380" ht="12" customHeight="1">
      <c r="A380" s="3"/>
    </row>
    <row r="381" ht="12" customHeight="1">
      <c r="A381" s="3"/>
    </row>
    <row r="382" ht="12" customHeight="1">
      <c r="A382" s="3"/>
    </row>
    <row r="383" ht="12" customHeight="1">
      <c r="A383" s="3"/>
    </row>
    <row r="384" ht="12" customHeight="1">
      <c r="A384" s="3"/>
    </row>
    <row r="385" ht="12" customHeight="1">
      <c r="A385" s="3"/>
    </row>
    <row r="386" ht="12" customHeight="1">
      <c r="A386" s="3"/>
    </row>
    <row r="387" ht="12" customHeight="1">
      <c r="A387" s="3"/>
    </row>
    <row r="388" ht="12" customHeight="1">
      <c r="A388" s="3"/>
    </row>
    <row r="389" ht="12" customHeight="1">
      <c r="A389" s="3"/>
    </row>
    <row r="390" ht="12" customHeight="1">
      <c r="A390" s="3"/>
    </row>
    <row r="391" ht="12" customHeight="1">
      <c r="A391" s="3"/>
    </row>
    <row r="392" ht="12" customHeight="1">
      <c r="A392" s="3"/>
    </row>
    <row r="393" ht="12" customHeight="1">
      <c r="A393" s="3"/>
    </row>
    <row r="394" ht="12" customHeight="1">
      <c r="A394" s="3"/>
    </row>
    <row r="395" ht="12" customHeight="1">
      <c r="A395" s="3"/>
    </row>
    <row r="396" ht="12" customHeight="1">
      <c r="A396" s="3"/>
    </row>
    <row r="397" ht="12" customHeight="1">
      <c r="A397" s="3"/>
    </row>
    <row r="398" ht="12" customHeight="1">
      <c r="A398" s="3"/>
    </row>
    <row r="399" ht="12" customHeight="1">
      <c r="A399" s="3"/>
    </row>
    <row r="400" ht="12" customHeight="1">
      <c r="A400" s="3"/>
    </row>
    <row r="401" ht="12" customHeight="1">
      <c r="A401" s="3"/>
    </row>
    <row r="402" ht="12" customHeight="1">
      <c r="A402" s="3"/>
    </row>
    <row r="403" ht="12" customHeight="1">
      <c r="A403" s="3"/>
    </row>
    <row r="404" ht="12" customHeight="1">
      <c r="A404" s="3"/>
    </row>
    <row r="405" ht="12" customHeight="1">
      <c r="A405" s="3"/>
    </row>
    <row r="406" ht="12" customHeight="1">
      <c r="A406" s="3"/>
    </row>
    <row r="407" ht="12" customHeight="1">
      <c r="A407" s="3"/>
    </row>
    <row r="408" ht="12" customHeight="1">
      <c r="A408" s="3"/>
    </row>
    <row r="409" ht="12" customHeight="1">
      <c r="A409" s="3"/>
    </row>
    <row r="410" ht="12" customHeight="1">
      <c r="A410" s="3"/>
    </row>
    <row r="411" ht="12" customHeight="1">
      <c r="A411" s="3"/>
    </row>
    <row r="412" ht="12" customHeight="1">
      <c r="A412" s="3"/>
    </row>
    <row r="413" ht="12" customHeight="1">
      <c r="A413" s="3"/>
    </row>
    <row r="414" ht="12" customHeight="1">
      <c r="A414" s="3"/>
    </row>
    <row r="415" ht="12" customHeight="1">
      <c r="A415" s="3"/>
    </row>
    <row r="416" ht="12" customHeight="1">
      <c r="A416" s="3"/>
    </row>
    <row r="417" ht="12" customHeight="1">
      <c r="A417" s="3"/>
    </row>
    <row r="418" ht="12" customHeight="1">
      <c r="A418" s="3"/>
    </row>
    <row r="419" ht="12" customHeight="1">
      <c r="A419" s="3"/>
    </row>
    <row r="420" ht="12" customHeight="1">
      <c r="A420" s="3"/>
    </row>
    <row r="421" ht="12" customHeight="1">
      <c r="A421" s="3"/>
    </row>
    <row r="422" ht="12" customHeight="1">
      <c r="A422" s="3"/>
    </row>
    <row r="423" ht="12" customHeight="1">
      <c r="A423" s="3"/>
    </row>
    <row r="424" ht="12" customHeight="1">
      <c r="A424" s="3"/>
    </row>
    <row r="425" ht="12" customHeight="1">
      <c r="A425" s="3"/>
    </row>
    <row r="426" ht="12" customHeight="1">
      <c r="A426" s="3"/>
    </row>
    <row r="427" ht="12" customHeight="1">
      <c r="A427" s="3"/>
    </row>
    <row r="428" ht="12" customHeight="1">
      <c r="A428" s="3"/>
    </row>
    <row r="429" ht="12" customHeight="1">
      <c r="A429" s="3"/>
    </row>
    <row r="430" ht="12" customHeight="1">
      <c r="A430" s="3"/>
    </row>
    <row r="431" ht="12" customHeight="1">
      <c r="A431" s="3"/>
    </row>
    <row r="432" ht="12" customHeight="1">
      <c r="A432" s="3"/>
    </row>
    <row r="433" ht="12" customHeight="1">
      <c r="A433" s="3"/>
    </row>
    <row r="434" ht="12" customHeight="1">
      <c r="A434" s="3"/>
    </row>
    <row r="435" ht="12" customHeight="1">
      <c r="A435" s="3"/>
    </row>
    <row r="436" ht="12" customHeight="1">
      <c r="A436" s="3"/>
    </row>
    <row r="437" ht="12" customHeight="1">
      <c r="A437" s="3"/>
    </row>
    <row r="438" ht="12" customHeight="1">
      <c r="A438" s="3"/>
    </row>
    <row r="439" ht="12" customHeight="1">
      <c r="A439" s="3"/>
    </row>
    <row r="440" ht="12" customHeight="1">
      <c r="A440" s="3"/>
    </row>
    <row r="441" ht="12" customHeight="1">
      <c r="A441" s="3"/>
    </row>
    <row r="442" ht="12" customHeight="1">
      <c r="A442" s="3"/>
    </row>
    <row r="443" ht="12" customHeight="1">
      <c r="A443" s="3"/>
    </row>
    <row r="444" ht="12" customHeight="1">
      <c r="A444" s="3"/>
    </row>
    <row r="445" ht="12" customHeight="1">
      <c r="A445" s="3"/>
    </row>
    <row r="446" ht="12" customHeight="1">
      <c r="A446" s="3"/>
    </row>
    <row r="447" ht="12" customHeight="1">
      <c r="A447" s="3"/>
    </row>
    <row r="448" ht="12" customHeight="1">
      <c r="A448" s="3"/>
    </row>
    <row r="449" ht="12" customHeight="1">
      <c r="A449" s="3"/>
    </row>
    <row r="450" ht="12" customHeight="1">
      <c r="A450" s="3"/>
    </row>
    <row r="451" ht="12" customHeight="1">
      <c r="A451" s="3"/>
    </row>
    <row r="452" ht="12" customHeight="1">
      <c r="A452" s="3"/>
    </row>
    <row r="453" ht="12" customHeight="1">
      <c r="A453" s="3"/>
    </row>
    <row r="454" ht="12" customHeight="1">
      <c r="A454" s="3"/>
    </row>
    <row r="455" ht="12" customHeight="1">
      <c r="A455" s="3"/>
    </row>
    <row r="456" ht="12" customHeight="1">
      <c r="A456" s="3"/>
    </row>
    <row r="457" ht="12" customHeight="1">
      <c r="A457" s="3"/>
    </row>
    <row r="458" ht="12" customHeight="1">
      <c r="A458" s="3"/>
    </row>
    <row r="459" ht="12" customHeight="1">
      <c r="A459" s="3"/>
    </row>
    <row r="460" ht="12" customHeight="1">
      <c r="A460" s="3"/>
    </row>
    <row r="461" ht="12" customHeight="1">
      <c r="A461" s="3"/>
    </row>
    <row r="462" ht="12" customHeight="1">
      <c r="A462" s="3"/>
    </row>
    <row r="463" ht="12" customHeight="1">
      <c r="A463" s="3"/>
    </row>
    <row r="464" ht="12" customHeight="1">
      <c r="A464" s="3"/>
    </row>
    <row r="465" ht="12" customHeight="1">
      <c r="A465" s="3"/>
    </row>
    <row r="466" ht="12" customHeight="1">
      <c r="A466" s="3"/>
    </row>
    <row r="467" ht="12" customHeight="1">
      <c r="A467" s="3"/>
    </row>
    <row r="468" ht="12" customHeight="1">
      <c r="A468" s="3"/>
    </row>
    <row r="469" ht="12" customHeight="1">
      <c r="A469" s="3"/>
    </row>
    <row r="470" ht="12" customHeight="1">
      <c r="A470" s="3"/>
    </row>
    <row r="471" ht="12" customHeight="1">
      <c r="A471" s="3"/>
    </row>
    <row r="472" ht="12" customHeight="1">
      <c r="A472" s="3"/>
    </row>
    <row r="473" ht="12" customHeight="1">
      <c r="A473" s="3"/>
    </row>
    <row r="474" ht="12" customHeight="1">
      <c r="A474" s="3"/>
    </row>
    <row r="475" ht="12" customHeight="1">
      <c r="A475" s="3"/>
    </row>
    <row r="476" ht="12" customHeight="1">
      <c r="A476" s="3"/>
    </row>
    <row r="477" ht="12" customHeight="1">
      <c r="A477" s="3"/>
    </row>
    <row r="478" ht="12" customHeight="1">
      <c r="A478" s="3"/>
    </row>
    <row r="479" ht="12" customHeight="1">
      <c r="A479" s="3"/>
    </row>
    <row r="480" ht="12" customHeight="1">
      <c r="A480" s="3"/>
    </row>
    <row r="481" ht="12" customHeight="1">
      <c r="A481" s="3"/>
    </row>
    <row r="482" ht="12" customHeight="1">
      <c r="A482" s="3"/>
    </row>
    <row r="483" ht="12" customHeight="1">
      <c r="A483" s="3"/>
    </row>
    <row r="484" ht="12" customHeight="1">
      <c r="A484" s="3"/>
    </row>
    <row r="485" ht="12" customHeight="1">
      <c r="A485" s="3"/>
    </row>
    <row r="486" ht="12" customHeight="1">
      <c r="A486" s="3"/>
    </row>
    <row r="487" ht="12" customHeight="1">
      <c r="A487" s="3"/>
    </row>
    <row r="488" ht="12" customHeight="1">
      <c r="A488" s="3"/>
    </row>
    <row r="489" ht="12" customHeight="1">
      <c r="A489" s="3"/>
    </row>
    <row r="490" ht="12" customHeight="1">
      <c r="A490" s="3"/>
    </row>
    <row r="491" ht="12" customHeight="1">
      <c r="A491" s="3"/>
    </row>
    <row r="492" ht="12" customHeight="1">
      <c r="A492" s="3"/>
    </row>
    <row r="493" ht="12" customHeight="1">
      <c r="A493" s="3"/>
    </row>
    <row r="494" ht="12" customHeight="1">
      <c r="A494" s="3"/>
    </row>
    <row r="495" ht="12" customHeight="1">
      <c r="A495" s="3"/>
    </row>
    <row r="496" ht="12" customHeight="1">
      <c r="A496" s="3"/>
    </row>
    <row r="497" ht="12" customHeight="1">
      <c r="A497" s="3"/>
    </row>
    <row r="498" ht="12" customHeight="1">
      <c r="A498" s="3"/>
    </row>
    <row r="499" ht="12" customHeight="1">
      <c r="A499" s="3"/>
    </row>
    <row r="500" ht="12" customHeight="1">
      <c r="A500" s="3"/>
    </row>
    <row r="501" ht="12" customHeight="1">
      <c r="A501" s="3"/>
    </row>
    <row r="502" ht="12" customHeight="1">
      <c r="A502" s="3"/>
    </row>
    <row r="503" ht="12" customHeight="1">
      <c r="A503" s="3"/>
    </row>
    <row r="504" ht="12" customHeight="1">
      <c r="A504" s="3"/>
    </row>
    <row r="505" ht="12" customHeight="1">
      <c r="A505" s="3"/>
    </row>
    <row r="506" ht="12" customHeight="1">
      <c r="A506" s="3"/>
    </row>
    <row r="507" ht="12" customHeight="1">
      <c r="A507" s="3"/>
    </row>
    <row r="508" ht="12" customHeight="1">
      <c r="A508" s="3"/>
    </row>
    <row r="509" ht="12" customHeight="1">
      <c r="A509" s="3"/>
    </row>
    <row r="510" ht="12" customHeight="1">
      <c r="A510" s="3"/>
    </row>
    <row r="511" ht="12" customHeight="1">
      <c r="A511" s="3"/>
    </row>
    <row r="512" ht="12" customHeight="1">
      <c r="A512" s="3"/>
    </row>
    <row r="513" ht="12" customHeight="1">
      <c r="A513" s="3"/>
    </row>
    <row r="514" ht="12" customHeight="1">
      <c r="A514" s="3"/>
    </row>
    <row r="515" ht="12" customHeight="1">
      <c r="A515" s="3"/>
    </row>
    <row r="516" ht="12" customHeight="1">
      <c r="A516" s="3"/>
    </row>
    <row r="517" ht="12" customHeight="1">
      <c r="A517" s="3"/>
    </row>
    <row r="518" ht="12" customHeight="1">
      <c r="A518" s="3"/>
    </row>
    <row r="519" ht="12" customHeight="1">
      <c r="A519" s="3"/>
    </row>
    <row r="520" ht="12" customHeight="1">
      <c r="A520" s="3"/>
    </row>
    <row r="521" ht="12" customHeight="1">
      <c r="A521" s="3"/>
    </row>
    <row r="522" ht="12" customHeight="1">
      <c r="A522" s="3"/>
    </row>
    <row r="523" ht="12" customHeight="1">
      <c r="A523" s="3"/>
    </row>
    <row r="524" ht="12" customHeight="1">
      <c r="A524" s="3"/>
    </row>
    <row r="525" ht="12" customHeight="1">
      <c r="A525" s="3"/>
    </row>
    <row r="526" ht="12" customHeight="1">
      <c r="A526" s="3"/>
    </row>
    <row r="527" ht="12" customHeight="1">
      <c r="A527" s="3"/>
    </row>
    <row r="528" ht="12" customHeight="1">
      <c r="A528" s="3"/>
    </row>
    <row r="529" ht="12" customHeight="1">
      <c r="A529" s="3"/>
    </row>
    <row r="530" ht="12" customHeight="1">
      <c r="A530" s="3"/>
    </row>
    <row r="531" ht="12" customHeight="1">
      <c r="A531" s="3"/>
    </row>
    <row r="532" ht="12" customHeight="1">
      <c r="A532" s="3"/>
    </row>
    <row r="533" ht="12" customHeight="1">
      <c r="A533" s="3"/>
    </row>
    <row r="534" ht="12" customHeight="1">
      <c r="A534" s="3"/>
    </row>
    <row r="535" ht="12" customHeight="1">
      <c r="A535" s="3"/>
    </row>
    <row r="536" ht="12" customHeight="1">
      <c r="A536" s="3"/>
    </row>
    <row r="537" ht="12" customHeight="1">
      <c r="A537" s="3"/>
    </row>
    <row r="538" ht="12" customHeight="1">
      <c r="A538" s="3"/>
    </row>
    <row r="539" ht="12" customHeight="1">
      <c r="A539" s="3"/>
    </row>
    <row r="540" ht="12" customHeight="1">
      <c r="A540" s="3"/>
    </row>
    <row r="541" ht="12" customHeight="1">
      <c r="A541" s="3"/>
    </row>
    <row r="542" ht="12" customHeight="1">
      <c r="A542" s="3"/>
    </row>
    <row r="543" ht="12" customHeight="1">
      <c r="A543" s="3"/>
    </row>
    <row r="544" ht="12" customHeight="1">
      <c r="A544" s="3"/>
    </row>
    <row r="545" ht="12" customHeight="1">
      <c r="A545" s="3"/>
    </row>
    <row r="546" ht="12" customHeight="1">
      <c r="A546" s="3"/>
    </row>
    <row r="547" ht="12" customHeight="1">
      <c r="A547" s="3"/>
    </row>
    <row r="548" ht="12" customHeight="1">
      <c r="A548" s="3"/>
    </row>
    <row r="549" ht="12" customHeight="1">
      <c r="A549" s="3"/>
    </row>
    <row r="550" ht="12" customHeight="1">
      <c r="A550" s="3"/>
    </row>
    <row r="551" ht="12" customHeight="1">
      <c r="A551" s="3"/>
    </row>
    <row r="552" ht="12" customHeight="1">
      <c r="A552" s="3"/>
    </row>
    <row r="553" ht="12" customHeight="1">
      <c r="A553" s="3"/>
    </row>
    <row r="554" ht="12" customHeight="1">
      <c r="A554" s="3"/>
    </row>
    <row r="555" ht="12" customHeight="1">
      <c r="A555" s="3"/>
    </row>
    <row r="556" ht="12" customHeight="1">
      <c r="A556" s="3"/>
    </row>
    <row r="557" ht="12" customHeight="1">
      <c r="A557" s="3"/>
    </row>
    <row r="558" ht="12" customHeight="1">
      <c r="A558" s="3"/>
    </row>
    <row r="559" ht="12" customHeight="1">
      <c r="A559" s="3"/>
    </row>
    <row r="560" ht="12" customHeight="1">
      <c r="A560" s="3"/>
    </row>
    <row r="561" ht="12" customHeight="1">
      <c r="A561" s="3"/>
    </row>
    <row r="562" ht="12" customHeight="1">
      <c r="A562" s="3"/>
    </row>
    <row r="563" ht="12" customHeight="1">
      <c r="A563" s="3"/>
    </row>
    <row r="564" ht="12" customHeight="1">
      <c r="A564" s="3"/>
    </row>
    <row r="565" ht="12" customHeight="1">
      <c r="A565" s="3"/>
    </row>
    <row r="566" ht="12" customHeight="1">
      <c r="A566" s="3"/>
    </row>
    <row r="567" ht="12" customHeight="1">
      <c r="A567" s="3"/>
    </row>
    <row r="568" ht="12" customHeight="1">
      <c r="A568" s="3"/>
    </row>
    <row r="569" ht="12" customHeight="1">
      <c r="A569" s="3"/>
    </row>
    <row r="570" ht="12" customHeight="1">
      <c r="A570" s="3"/>
    </row>
    <row r="571" ht="12" customHeight="1">
      <c r="A571" s="3"/>
    </row>
    <row r="572" ht="12" customHeight="1">
      <c r="A572" s="3"/>
    </row>
    <row r="573" ht="12" customHeight="1">
      <c r="A573" s="3"/>
    </row>
    <row r="574" ht="12" customHeight="1">
      <c r="A574" s="3"/>
    </row>
    <row r="575" ht="12" customHeight="1">
      <c r="A575" s="3"/>
    </row>
    <row r="576" ht="12" customHeight="1">
      <c r="A576" s="3"/>
    </row>
    <row r="577" ht="12" customHeight="1">
      <c r="A577" s="3"/>
    </row>
    <row r="578" ht="12" customHeight="1">
      <c r="A578" s="3"/>
    </row>
    <row r="579" ht="12" customHeight="1">
      <c r="A579" s="3"/>
    </row>
    <row r="580" ht="12" customHeight="1">
      <c r="A580" s="3"/>
    </row>
    <row r="581" ht="12" customHeight="1">
      <c r="A581" s="3"/>
    </row>
    <row r="582" ht="12" customHeight="1">
      <c r="A582" s="3"/>
    </row>
    <row r="583" ht="12" customHeight="1">
      <c r="A583" s="3"/>
    </row>
    <row r="584" ht="12" customHeight="1">
      <c r="A584" s="3"/>
    </row>
    <row r="585" ht="12" customHeight="1">
      <c r="A585" s="3"/>
    </row>
    <row r="586" ht="12" customHeight="1">
      <c r="A586" s="3"/>
    </row>
    <row r="587" ht="12" customHeight="1">
      <c r="A587" s="3"/>
    </row>
    <row r="588" ht="12" customHeight="1">
      <c r="A588" s="3"/>
    </row>
    <row r="589" ht="12" customHeight="1">
      <c r="A589" s="3"/>
    </row>
    <row r="590" ht="12" customHeight="1">
      <c r="A590" s="3"/>
    </row>
    <row r="591" ht="12" customHeight="1">
      <c r="A591" s="3"/>
    </row>
    <row r="592" ht="12" customHeight="1">
      <c r="A592" s="3"/>
    </row>
    <row r="593" ht="12" customHeight="1">
      <c r="A593" s="3"/>
    </row>
    <row r="594" ht="12" customHeight="1">
      <c r="A594" s="3"/>
    </row>
    <row r="595" ht="12" customHeight="1">
      <c r="A595" s="3"/>
    </row>
    <row r="596" ht="12" customHeight="1">
      <c r="A596" s="3"/>
    </row>
    <row r="597" ht="12" customHeight="1">
      <c r="A597" s="3"/>
    </row>
    <row r="598" ht="12" customHeight="1">
      <c r="A598" s="3"/>
    </row>
    <row r="599" ht="12" customHeight="1">
      <c r="A599" s="3"/>
    </row>
    <row r="600" ht="12" customHeight="1">
      <c r="A600" s="3"/>
    </row>
    <row r="601" ht="12" customHeight="1">
      <c r="A601" s="3"/>
    </row>
    <row r="602" ht="12" customHeight="1">
      <c r="A602" s="3"/>
    </row>
    <row r="603" ht="12" customHeight="1">
      <c r="A603" s="3"/>
    </row>
    <row r="604" ht="12" customHeight="1">
      <c r="A604" s="3"/>
    </row>
    <row r="605" ht="12" customHeight="1">
      <c r="A605" s="3"/>
    </row>
    <row r="606" ht="12" customHeight="1">
      <c r="A606" s="3"/>
    </row>
    <row r="607" ht="12" customHeight="1">
      <c r="A607" s="3"/>
    </row>
    <row r="608" ht="12" customHeight="1">
      <c r="A608" s="3"/>
    </row>
    <row r="609" ht="12" customHeight="1">
      <c r="A609" s="3"/>
    </row>
    <row r="610" ht="12" customHeight="1">
      <c r="A610" s="3"/>
    </row>
    <row r="611" ht="12" customHeight="1">
      <c r="A611" s="3"/>
    </row>
    <row r="612" ht="12" customHeight="1">
      <c r="A612" s="3"/>
    </row>
    <row r="613" ht="12" customHeight="1">
      <c r="A613" s="3"/>
    </row>
    <row r="614" ht="12" customHeight="1">
      <c r="A614" s="3"/>
    </row>
    <row r="615" ht="12" customHeight="1">
      <c r="A615" s="3"/>
    </row>
    <row r="616" ht="12" customHeight="1">
      <c r="A616" s="3"/>
    </row>
    <row r="617" ht="12" customHeight="1">
      <c r="A617" s="3"/>
    </row>
    <row r="618" ht="12" customHeight="1">
      <c r="A618" s="3"/>
    </row>
    <row r="619" ht="12" customHeight="1">
      <c r="A619" s="3"/>
    </row>
    <row r="620" ht="12" customHeight="1">
      <c r="A620" s="3"/>
    </row>
    <row r="621" ht="12" customHeight="1">
      <c r="A621" s="3"/>
    </row>
    <row r="622" ht="12" customHeight="1">
      <c r="A622" s="3"/>
    </row>
    <row r="623" ht="12" customHeight="1">
      <c r="A623" s="3"/>
    </row>
    <row r="624" ht="12" customHeight="1">
      <c r="A624" s="3"/>
    </row>
    <row r="625" ht="12" customHeight="1">
      <c r="A625" s="3"/>
    </row>
    <row r="626" ht="12" customHeight="1">
      <c r="A626" s="3"/>
    </row>
    <row r="627" ht="12" customHeight="1">
      <c r="A627" s="3"/>
    </row>
    <row r="628" ht="12" customHeight="1">
      <c r="A628" s="3"/>
    </row>
    <row r="629" ht="12" customHeight="1">
      <c r="A629" s="3"/>
    </row>
    <row r="630" ht="12" customHeight="1">
      <c r="A630" s="3"/>
    </row>
    <row r="631" ht="12" customHeight="1">
      <c r="A631" s="3"/>
    </row>
    <row r="632" ht="12" customHeight="1">
      <c r="A632" s="3"/>
    </row>
    <row r="633" ht="12" customHeight="1">
      <c r="A633" s="3"/>
    </row>
    <row r="634" ht="12" customHeight="1">
      <c r="A634" s="3"/>
    </row>
    <row r="635" ht="12" customHeight="1">
      <c r="A635" s="3"/>
    </row>
    <row r="636" ht="12" customHeight="1">
      <c r="A636" s="3"/>
    </row>
    <row r="637" ht="12" customHeight="1">
      <c r="A637" s="3"/>
    </row>
    <row r="638" ht="12" customHeight="1">
      <c r="A638" s="3"/>
    </row>
    <row r="639" ht="12" customHeight="1">
      <c r="A639" s="3"/>
    </row>
    <row r="640" ht="12" customHeight="1">
      <c r="A640" s="3"/>
    </row>
    <row r="641" ht="12" customHeight="1">
      <c r="A641" s="3"/>
    </row>
    <row r="642" ht="12" customHeight="1">
      <c r="A642" s="3"/>
    </row>
    <row r="643" ht="12" customHeight="1">
      <c r="A643" s="3"/>
    </row>
    <row r="644" ht="12" customHeight="1">
      <c r="A644" s="3"/>
    </row>
    <row r="645" ht="12" customHeight="1">
      <c r="A645" s="3"/>
    </row>
    <row r="646" ht="12" customHeight="1">
      <c r="A646" s="3"/>
    </row>
    <row r="647" ht="12" customHeight="1">
      <c r="A647" s="3"/>
    </row>
    <row r="648" ht="12" customHeight="1">
      <c r="A648" s="3"/>
    </row>
    <row r="649" ht="12" customHeight="1">
      <c r="A649" s="3"/>
    </row>
    <row r="650" ht="12" customHeight="1">
      <c r="A650" s="3"/>
    </row>
    <row r="651" ht="12" customHeight="1">
      <c r="A651" s="3"/>
    </row>
    <row r="652" ht="12" customHeight="1">
      <c r="A652" s="3"/>
    </row>
    <row r="653" ht="12" customHeight="1">
      <c r="A653" s="3"/>
    </row>
    <row r="654" ht="12" customHeight="1">
      <c r="A654" s="3"/>
    </row>
    <row r="655" ht="12" customHeight="1">
      <c r="A655" s="3"/>
    </row>
    <row r="656" ht="12" customHeight="1">
      <c r="A656" s="3"/>
    </row>
    <row r="657" ht="12" customHeight="1">
      <c r="A657" s="3"/>
    </row>
    <row r="658" ht="12" customHeight="1">
      <c r="A658" s="3"/>
    </row>
    <row r="659" ht="12" customHeight="1">
      <c r="A659" s="3"/>
    </row>
    <row r="660" ht="12" customHeight="1">
      <c r="A660" s="3"/>
    </row>
    <row r="661" ht="12" customHeight="1">
      <c r="A661" s="3"/>
    </row>
    <row r="662" ht="12" customHeight="1">
      <c r="A662" s="3"/>
    </row>
    <row r="663" ht="12" customHeight="1">
      <c r="A663" s="3"/>
    </row>
    <row r="664" ht="12" customHeight="1">
      <c r="A664" s="3"/>
    </row>
    <row r="665" ht="12" customHeight="1">
      <c r="A665" s="3"/>
    </row>
    <row r="666" ht="12" customHeight="1">
      <c r="A666" s="3"/>
    </row>
    <row r="667" ht="12" customHeight="1">
      <c r="A667" s="3"/>
    </row>
    <row r="668" ht="12" customHeight="1">
      <c r="A668" s="3"/>
    </row>
    <row r="669" ht="12" customHeight="1">
      <c r="A669" s="3"/>
    </row>
    <row r="670" ht="12" customHeight="1">
      <c r="A670" s="3"/>
    </row>
    <row r="671" ht="12" customHeight="1">
      <c r="A671" s="3"/>
    </row>
    <row r="672" ht="12" customHeight="1">
      <c r="A672" s="3"/>
    </row>
    <row r="673" ht="12" customHeight="1">
      <c r="A673" s="3"/>
    </row>
    <row r="674" ht="12" customHeight="1">
      <c r="A674" s="3"/>
    </row>
    <row r="675" ht="12" customHeight="1">
      <c r="A675" s="3"/>
    </row>
    <row r="676" ht="12" customHeight="1">
      <c r="A676" s="3"/>
    </row>
    <row r="677" ht="12" customHeight="1">
      <c r="A677" s="3"/>
    </row>
    <row r="678" ht="12" customHeight="1">
      <c r="A678" s="3"/>
    </row>
    <row r="679" ht="12" customHeight="1">
      <c r="A679" s="3"/>
    </row>
    <row r="680" ht="12" customHeight="1">
      <c r="A680" s="3"/>
    </row>
    <row r="681" ht="12" customHeight="1">
      <c r="A681" s="3"/>
    </row>
    <row r="682" ht="12" customHeight="1">
      <c r="A682" s="3"/>
    </row>
    <row r="683" ht="12" customHeight="1">
      <c r="A683" s="3"/>
    </row>
    <row r="684" ht="12" customHeight="1">
      <c r="A684" s="3"/>
    </row>
    <row r="685" ht="12" customHeight="1">
      <c r="A685" s="3"/>
    </row>
    <row r="686" ht="12" customHeight="1">
      <c r="A686" s="3"/>
    </row>
    <row r="687" ht="12" customHeight="1">
      <c r="A687" s="3"/>
    </row>
    <row r="2477" ht="12" customHeight="1">
      <c r="C2477" s="2" t="s">
        <v>102</v>
      </c>
    </row>
    <row r="2484" ht="12" customHeight="1">
      <c r="B2484" s="2" t="s">
        <v>103</v>
      </c>
    </row>
    <row r="2662" ht="12" customHeight="1">
      <c r="B2662" s="2" t="s">
        <v>104</v>
      </c>
    </row>
    <row r="2686" ht="12" customHeight="1">
      <c r="C2686" s="2" t="s">
        <v>102</v>
      </c>
    </row>
  </sheetData>
  <sheetProtection/>
  <mergeCells count="7">
    <mergeCell ref="B77:G77"/>
    <mergeCell ref="B67:G67"/>
    <mergeCell ref="A1:H1"/>
    <mergeCell ref="A2:H2"/>
    <mergeCell ref="B135:G135"/>
    <mergeCell ref="B61:D61"/>
    <mergeCell ref="B63:D63"/>
  </mergeCells>
  <printOptions horizontalCentered="1" verticalCentered="1"/>
  <pageMargins left="0.3807291666666667" right="0" top="0.7086" bottom="0.6748" header="0.3937" footer="0.6748"/>
  <pageSetup firstPageNumber="83" useFirstPageNumber="1" horizontalDpi="1200" verticalDpi="1200" orientation="portrait" paperSize="9" scale="85" r:id="rId1"/>
  <rowBreaks count="1" manualBreakCount="1">
    <brk id="6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showRowColHeaders="0" view="pageBreakPreview" zoomScale="85" zoomScaleSheetLayoutView="85" workbookViewId="0" topLeftCell="A11">
      <selection activeCell="I59" sqref="I59"/>
    </sheetView>
  </sheetViews>
  <sheetFormatPr defaultColWidth="8.88671875" defaultRowHeight="15"/>
  <cols>
    <col min="1" max="1" width="8.88671875" style="2" customWidth="1"/>
    <col min="2" max="2" width="4.21484375" style="2" customWidth="1"/>
    <col min="3" max="3" width="8.88671875" style="2" customWidth="1"/>
    <col min="4" max="4" width="29.88671875" style="2" customWidth="1"/>
    <col min="5" max="5" width="6.4453125" style="2" customWidth="1"/>
    <col min="6" max="6" width="8.3359375" style="2" customWidth="1"/>
    <col min="7" max="7" width="9.10546875" style="3" customWidth="1"/>
    <col min="8" max="8" width="12.88671875" style="2" customWidth="1"/>
    <col min="9" max="16384" width="8.88671875" style="2" customWidth="1"/>
  </cols>
  <sheetData>
    <row r="1" spans="1:8" ht="17.25" customHeight="1">
      <c r="A1" s="681" t="str">
        <f>+'2200'!A1:H1</f>
        <v>BLOUBERG  MUNICIPALITY</v>
      </c>
      <c r="B1" s="681"/>
      <c r="C1" s="681"/>
      <c r="D1" s="681"/>
      <c r="E1" s="681"/>
      <c r="F1" s="681"/>
      <c r="G1" s="681"/>
      <c r="H1" s="681"/>
    </row>
    <row r="2" spans="1:8" ht="15" customHeight="1">
      <c r="A2" s="681" t="str">
        <f>+'2200'!A2:H2</f>
        <v>CONTRACT NO:……………………….</v>
      </c>
      <c r="B2" s="681"/>
      <c r="C2" s="681"/>
      <c r="D2" s="681"/>
      <c r="E2" s="681"/>
      <c r="F2" s="681"/>
      <c r="G2" s="681"/>
      <c r="H2" s="681"/>
    </row>
    <row r="3" spans="1:8" ht="15" customHeight="1">
      <c r="A3" s="346" t="str">
        <f>+'2200'!A71</f>
        <v>CONSTRUCTION OF ACCESS AND INTERNAL ROADS AT GA –MOTSHEMI VILLAGE</v>
      </c>
      <c r="B3" s="346"/>
      <c r="C3" s="346"/>
      <c r="D3" s="346"/>
      <c r="E3" s="346"/>
      <c r="F3" s="346"/>
      <c r="G3" s="348"/>
      <c r="H3" s="348"/>
    </row>
    <row r="4" spans="1:8" ht="12.75">
      <c r="A4" s="1"/>
      <c r="B4" s="1"/>
      <c r="C4" s="1"/>
      <c r="D4" s="1"/>
      <c r="E4" s="1"/>
      <c r="F4" s="1"/>
      <c r="G4" s="343"/>
      <c r="H4" s="343" t="s">
        <v>346</v>
      </c>
    </row>
    <row r="5" spans="1:8" ht="12.75">
      <c r="A5" s="92" t="s">
        <v>22</v>
      </c>
      <c r="B5" s="371" t="s">
        <v>1</v>
      </c>
      <c r="C5" s="372"/>
      <c r="D5" s="373"/>
      <c r="E5" s="92" t="s">
        <v>2</v>
      </c>
      <c r="F5" s="104" t="s">
        <v>3</v>
      </c>
      <c r="G5" s="104" t="s">
        <v>4</v>
      </c>
      <c r="H5" s="374" t="s">
        <v>5</v>
      </c>
    </row>
    <row r="6" spans="1:8" ht="12.75">
      <c r="A6" s="11" t="s">
        <v>23</v>
      </c>
      <c r="B6" s="57"/>
      <c r="C6" s="58"/>
      <c r="D6" s="77"/>
      <c r="E6" s="11"/>
      <c r="F6" s="106"/>
      <c r="G6" s="106"/>
      <c r="H6" s="80"/>
    </row>
    <row r="7" spans="1:8" ht="12.75">
      <c r="A7" s="97"/>
      <c r="B7" s="98"/>
      <c r="C7" s="99"/>
      <c r="D7" s="100"/>
      <c r="E7" s="97"/>
      <c r="F7" s="107"/>
      <c r="G7" s="107"/>
      <c r="H7" s="108"/>
    </row>
    <row r="8" spans="1:8" ht="12.75">
      <c r="A8" s="15"/>
      <c r="B8" s="16"/>
      <c r="C8" s="17"/>
      <c r="D8" s="18"/>
      <c r="E8" s="6"/>
      <c r="F8" s="109"/>
      <c r="G8" s="109"/>
      <c r="H8" s="19">
        <f>IF(OR(AND(F8="Prov",G8="Sum"),(G8="PC Sum")),". . . . . . . . .00",IF(ISERR(F8*G8),"",IF(F8*G8=0,"",ROUND(F8*G8,2))))</f>
      </c>
    </row>
    <row r="9" spans="1:8" ht="12.75">
      <c r="A9" s="11">
        <v>2300</v>
      </c>
      <c r="B9" s="126" t="s">
        <v>170</v>
      </c>
      <c r="C9" s="21"/>
      <c r="D9" s="127"/>
      <c r="E9" s="26"/>
      <c r="F9" s="128"/>
      <c r="G9" s="78"/>
      <c r="H9" s="19">
        <f aca="true" t="shared" si="0" ref="H9:H15">IF(OR(AND(F9="Prov",G9="Sum"),(G9="PC Sum")),". . . . . . . . .00",IF(ISERR(F9*G9),"",IF(F9*G9=0,"",ROUND(F9*G9,2))))</f>
      </c>
    </row>
    <row r="10" spans="1:8" ht="12.75">
      <c r="A10" s="26"/>
      <c r="B10" s="126" t="s">
        <v>171</v>
      </c>
      <c r="C10" s="21"/>
      <c r="D10" s="127"/>
      <c r="E10" s="26"/>
      <c r="F10" s="128"/>
      <c r="G10" s="78"/>
      <c r="H10" s="19">
        <f t="shared" si="0"/>
      </c>
    </row>
    <row r="11" spans="1:8" ht="12.75">
      <c r="A11" s="26"/>
      <c r="B11" s="126" t="s">
        <v>172</v>
      </c>
      <c r="C11" s="21"/>
      <c r="D11" s="127"/>
      <c r="E11" s="26"/>
      <c r="F11" s="128"/>
      <c r="G11" s="78"/>
      <c r="H11" s="19">
        <f t="shared" si="0"/>
      </c>
    </row>
    <row r="12" spans="1:8" ht="12.75">
      <c r="A12" s="26" t="s">
        <v>46</v>
      </c>
      <c r="B12" s="129"/>
      <c r="C12" s="21"/>
      <c r="D12" s="130"/>
      <c r="E12" s="26"/>
      <c r="F12" s="128"/>
      <c r="G12" s="78"/>
      <c r="H12" s="19">
        <f t="shared" si="0"/>
      </c>
    </row>
    <row r="13" spans="1:8" ht="12.75">
      <c r="A13" s="23" t="s">
        <v>173</v>
      </c>
      <c r="B13" s="129" t="s">
        <v>174</v>
      </c>
      <c r="C13" s="76"/>
      <c r="D13" s="131"/>
      <c r="E13" s="23"/>
      <c r="F13" s="128"/>
      <c r="G13" s="78"/>
      <c r="H13" s="19">
        <f t="shared" si="0"/>
      </c>
    </row>
    <row r="14" spans="1:8" ht="12.75">
      <c r="A14" s="26"/>
      <c r="B14" s="129"/>
      <c r="C14" s="21"/>
      <c r="D14" s="130"/>
      <c r="E14" s="23"/>
      <c r="F14" s="128"/>
      <c r="G14" s="78"/>
      <c r="H14" s="19"/>
    </row>
    <row r="15" spans="1:8" ht="12.75">
      <c r="A15" s="26"/>
      <c r="B15" s="129" t="s">
        <v>328</v>
      </c>
      <c r="C15" s="21" t="s">
        <v>175</v>
      </c>
      <c r="D15" s="130"/>
      <c r="E15" s="23"/>
      <c r="F15" s="128"/>
      <c r="G15" s="78"/>
      <c r="H15" s="19"/>
    </row>
    <row r="16" spans="1:8" ht="12.75">
      <c r="A16" s="26"/>
      <c r="B16" s="129"/>
      <c r="C16" s="21" t="s">
        <v>421</v>
      </c>
      <c r="D16" s="130"/>
      <c r="E16" s="23" t="s">
        <v>90</v>
      </c>
      <c r="F16" s="124">
        <v>4500</v>
      </c>
      <c r="G16" s="233"/>
      <c r="H16" s="228"/>
    </row>
    <row r="17" spans="1:8" ht="12.75">
      <c r="A17" s="26"/>
      <c r="B17" s="129"/>
      <c r="C17" s="21"/>
      <c r="D17" s="130"/>
      <c r="E17" s="23"/>
      <c r="F17" s="70"/>
      <c r="G17" s="71"/>
      <c r="H17" s="32"/>
    </row>
    <row r="18" spans="1:8" ht="12.75">
      <c r="A18" s="26"/>
      <c r="B18" s="129" t="s">
        <v>11</v>
      </c>
      <c r="C18" s="21" t="s">
        <v>175</v>
      </c>
      <c r="D18" s="130"/>
      <c r="E18" s="23"/>
      <c r="F18" s="128"/>
      <c r="G18" s="78"/>
      <c r="H18" s="19"/>
    </row>
    <row r="19" spans="1:8" ht="12.75">
      <c r="A19" s="26"/>
      <c r="B19" s="129"/>
      <c r="C19" s="21" t="s">
        <v>448</v>
      </c>
      <c r="D19" s="130"/>
      <c r="E19" s="23" t="s">
        <v>90</v>
      </c>
      <c r="F19" s="125">
        <v>400</v>
      </c>
      <c r="G19" s="71"/>
      <c r="H19" s="32"/>
    </row>
    <row r="20" spans="1:8" ht="12.75">
      <c r="A20" s="26"/>
      <c r="B20" s="129"/>
      <c r="C20" s="21"/>
      <c r="D20" s="130"/>
      <c r="E20" s="23"/>
      <c r="F20" s="70"/>
      <c r="G20" s="71"/>
      <c r="H20" s="32"/>
    </row>
    <row r="21" spans="1:8" ht="12.75">
      <c r="A21" s="26"/>
      <c r="B21" s="129" t="s">
        <v>41</v>
      </c>
      <c r="C21" s="21" t="s">
        <v>175</v>
      </c>
      <c r="D21" s="130"/>
      <c r="E21" s="23"/>
      <c r="F21" s="128"/>
      <c r="G21" s="78"/>
      <c r="H21" s="19"/>
    </row>
    <row r="22" spans="1:8" ht="12.75">
      <c r="A22" s="26"/>
      <c r="B22" s="129"/>
      <c r="C22" s="21" t="s">
        <v>433</v>
      </c>
      <c r="D22" s="130"/>
      <c r="E22" s="23" t="s">
        <v>90</v>
      </c>
      <c r="F22" s="125">
        <v>400</v>
      </c>
      <c r="G22" s="71"/>
      <c r="H22" s="32"/>
    </row>
    <row r="23" spans="1:8" ht="12.75">
      <c r="A23" s="26"/>
      <c r="B23" s="129"/>
      <c r="C23" s="21"/>
      <c r="D23" s="130"/>
      <c r="E23" s="23"/>
      <c r="F23" s="70"/>
      <c r="G23" s="71"/>
      <c r="H23" s="32"/>
    </row>
    <row r="24" spans="1:8" ht="12.75">
      <c r="A24" s="26"/>
      <c r="B24" s="129" t="s">
        <v>11</v>
      </c>
      <c r="C24" s="21" t="s">
        <v>406</v>
      </c>
      <c r="D24" s="130"/>
      <c r="E24" s="23" t="s">
        <v>52</v>
      </c>
      <c r="F24" s="125">
        <v>30</v>
      </c>
      <c r="G24" s="233"/>
      <c r="H24" s="228"/>
    </row>
    <row r="25" spans="1:8" ht="12.75">
      <c r="A25" s="26"/>
      <c r="B25" s="129"/>
      <c r="C25" s="21"/>
      <c r="D25" s="130"/>
      <c r="E25" s="23"/>
      <c r="F25" s="70"/>
      <c r="G25" s="71"/>
      <c r="H25" s="19"/>
    </row>
    <row r="26" spans="1:8" ht="12.75">
      <c r="A26" s="26">
        <v>23.04</v>
      </c>
      <c r="B26" s="21" t="s">
        <v>329</v>
      </c>
      <c r="C26" s="21"/>
      <c r="D26" s="21"/>
      <c r="E26" s="23"/>
      <c r="F26" s="70"/>
      <c r="G26" s="71"/>
      <c r="H26" s="19"/>
    </row>
    <row r="27" spans="1:8" ht="12.75">
      <c r="A27" s="26"/>
      <c r="B27" s="21"/>
      <c r="C27" s="21"/>
      <c r="D27" s="21"/>
      <c r="E27" s="23"/>
      <c r="F27" s="70"/>
      <c r="G27" s="71"/>
      <c r="H27" s="19"/>
    </row>
    <row r="28" spans="1:8" ht="12.75">
      <c r="A28" s="26"/>
      <c r="B28" s="21" t="s">
        <v>330</v>
      </c>
      <c r="C28" s="21"/>
      <c r="D28" s="21"/>
      <c r="E28" s="23"/>
      <c r="F28" s="70"/>
      <c r="G28" s="71"/>
      <c r="H28" s="19"/>
    </row>
    <row r="29" spans="1:8" ht="12.75">
      <c r="A29" s="26"/>
      <c r="B29" s="21"/>
      <c r="C29" s="21"/>
      <c r="D29" s="21"/>
      <c r="E29" s="23"/>
      <c r="F29" s="70"/>
      <c r="G29" s="71"/>
      <c r="H29" s="19"/>
    </row>
    <row r="30" spans="1:8" ht="12.75">
      <c r="A30" s="26"/>
      <c r="B30" s="21" t="s">
        <v>331</v>
      </c>
      <c r="C30" s="21"/>
      <c r="D30" s="21"/>
      <c r="E30" s="23" t="s">
        <v>52</v>
      </c>
      <c r="F30" s="125">
        <v>10</v>
      </c>
      <c r="G30" s="233"/>
      <c r="H30" s="228"/>
    </row>
    <row r="31" spans="1:8" ht="12.75">
      <c r="A31" s="26"/>
      <c r="B31" s="21"/>
      <c r="C31" s="21"/>
      <c r="D31" s="21"/>
      <c r="E31" s="23"/>
      <c r="F31" s="70"/>
      <c r="G31" s="71"/>
      <c r="H31" s="19"/>
    </row>
    <row r="32" spans="1:8" ht="12.75">
      <c r="A32" s="26"/>
      <c r="B32" s="21" t="s">
        <v>332</v>
      </c>
      <c r="C32" s="21"/>
      <c r="D32" s="21"/>
      <c r="E32" s="23"/>
      <c r="F32" s="70"/>
      <c r="G32" s="71"/>
      <c r="H32" s="19"/>
    </row>
    <row r="33" spans="1:8" ht="12.75">
      <c r="A33" s="26"/>
      <c r="B33" s="21"/>
      <c r="C33" s="21"/>
      <c r="D33" s="21"/>
      <c r="E33" s="23"/>
      <c r="F33" s="70"/>
      <c r="G33" s="71"/>
      <c r="H33" s="19"/>
    </row>
    <row r="34" spans="1:8" ht="12.75">
      <c r="A34" s="26"/>
      <c r="B34" s="21" t="s">
        <v>333</v>
      </c>
      <c r="C34" s="21"/>
      <c r="D34" s="21"/>
      <c r="E34" s="23" t="s">
        <v>36</v>
      </c>
      <c r="F34" s="70">
        <v>50</v>
      </c>
      <c r="G34" s="71"/>
      <c r="H34" s="32"/>
    </row>
    <row r="35" spans="1:8" ht="12.75">
      <c r="A35" s="26"/>
      <c r="B35" s="21"/>
      <c r="C35" s="21"/>
      <c r="D35" s="21"/>
      <c r="E35" s="23"/>
      <c r="F35" s="70"/>
      <c r="G35" s="71"/>
      <c r="H35" s="19"/>
    </row>
    <row r="36" spans="1:8" ht="12.75">
      <c r="A36" s="26"/>
      <c r="B36" s="21" t="s">
        <v>334</v>
      </c>
      <c r="C36" s="21"/>
      <c r="D36" s="21"/>
      <c r="E36" s="23" t="s">
        <v>36</v>
      </c>
      <c r="F36" s="70">
        <v>50</v>
      </c>
      <c r="G36" s="71"/>
      <c r="H36" s="32"/>
    </row>
    <row r="37" spans="1:8" ht="12.75">
      <c r="A37" s="26"/>
      <c r="B37" s="21"/>
      <c r="C37" s="21"/>
      <c r="D37" s="21"/>
      <c r="E37" s="23"/>
      <c r="F37" s="70"/>
      <c r="G37" s="71"/>
      <c r="H37" s="19"/>
    </row>
    <row r="38" spans="1:8" ht="12.75">
      <c r="A38" s="23">
        <v>23.07</v>
      </c>
      <c r="B38" s="27" t="s">
        <v>176</v>
      </c>
      <c r="C38" s="21"/>
      <c r="D38" s="22"/>
      <c r="E38" s="23"/>
      <c r="F38" s="132"/>
      <c r="G38" s="71"/>
      <c r="H38" s="19"/>
    </row>
    <row r="39" spans="1:8" ht="12.75">
      <c r="A39" s="39"/>
      <c r="B39" s="40"/>
      <c r="C39" s="76"/>
      <c r="D39" s="22"/>
      <c r="E39" s="23"/>
      <c r="F39" s="132"/>
      <c r="G39" s="71"/>
      <c r="H39" s="19"/>
    </row>
    <row r="40" spans="1:8" ht="12.75">
      <c r="A40" s="26"/>
      <c r="B40" s="129" t="s">
        <v>15</v>
      </c>
      <c r="C40" s="21" t="s">
        <v>177</v>
      </c>
      <c r="D40" s="22"/>
      <c r="E40" s="23" t="s">
        <v>36</v>
      </c>
      <c r="F40" s="70">
        <v>250</v>
      </c>
      <c r="G40" s="71"/>
      <c r="H40" s="32"/>
    </row>
    <row r="41" spans="1:8" ht="12.75">
      <c r="A41" s="26"/>
      <c r="B41" s="129"/>
      <c r="C41" s="21"/>
      <c r="D41" s="22"/>
      <c r="E41" s="23"/>
      <c r="F41" s="70"/>
      <c r="G41" s="71"/>
      <c r="H41" s="19"/>
    </row>
    <row r="42" spans="1:8" ht="12.75">
      <c r="A42" s="26"/>
      <c r="B42" s="129" t="s">
        <v>16</v>
      </c>
      <c r="C42" s="21" t="s">
        <v>178</v>
      </c>
      <c r="D42" s="22"/>
      <c r="E42" s="23" t="s">
        <v>36</v>
      </c>
      <c r="F42" s="70">
        <f>F40*0.4</f>
        <v>100</v>
      </c>
      <c r="G42" s="133"/>
      <c r="H42" s="32"/>
    </row>
    <row r="43" spans="1:8" ht="12.75">
      <c r="A43" s="26"/>
      <c r="B43" s="40"/>
      <c r="C43" s="21"/>
      <c r="D43" s="22"/>
      <c r="E43" s="23"/>
      <c r="F43" s="70"/>
      <c r="G43" s="71"/>
      <c r="H43" s="19"/>
    </row>
    <row r="44" spans="1:8" ht="12.75">
      <c r="A44" s="23">
        <v>23.08</v>
      </c>
      <c r="B44" s="27" t="s">
        <v>179</v>
      </c>
      <c r="C44" s="21"/>
      <c r="D44" s="22"/>
      <c r="E44" s="23"/>
      <c r="F44" s="70"/>
      <c r="G44" s="71"/>
      <c r="H44" s="19"/>
    </row>
    <row r="45" spans="1:8" ht="12.75">
      <c r="A45" s="26"/>
      <c r="B45" s="40"/>
      <c r="C45" s="21"/>
      <c r="D45" s="22"/>
      <c r="E45" s="23"/>
      <c r="F45" s="70"/>
      <c r="G45" s="71"/>
      <c r="H45" s="19"/>
    </row>
    <row r="46" spans="1:8" ht="12.75">
      <c r="A46" s="26"/>
      <c r="B46" s="129" t="s">
        <v>15</v>
      </c>
      <c r="C46" s="21" t="s">
        <v>426</v>
      </c>
      <c r="D46" s="22"/>
      <c r="E46" s="23" t="s">
        <v>52</v>
      </c>
      <c r="F46" s="70">
        <f>(5200*1.5*0.1)</f>
        <v>780</v>
      </c>
      <c r="G46" s="499"/>
      <c r="H46" s="228"/>
    </row>
    <row r="47" spans="1:8" ht="12.75">
      <c r="A47" s="26"/>
      <c r="B47" s="40"/>
      <c r="C47" s="21" t="s">
        <v>425</v>
      </c>
      <c r="D47" s="22"/>
      <c r="F47" s="70"/>
      <c r="G47" s="71"/>
      <c r="H47" s="19"/>
    </row>
    <row r="48" spans="1:8" ht="12.75">
      <c r="A48" s="26"/>
      <c r="B48" s="129" t="s">
        <v>16</v>
      </c>
      <c r="C48" s="21" t="s">
        <v>180</v>
      </c>
      <c r="D48" s="22"/>
      <c r="E48" s="23"/>
      <c r="F48" s="70"/>
      <c r="G48" s="71"/>
      <c r="H48" s="19"/>
    </row>
    <row r="49" spans="1:8" ht="12.75">
      <c r="A49" s="26"/>
      <c r="B49" s="40"/>
      <c r="C49" s="21" t="s">
        <v>181</v>
      </c>
      <c r="D49" s="79"/>
      <c r="E49" s="23" t="s">
        <v>36</v>
      </c>
      <c r="F49" s="70">
        <f>5200*1.5+10</f>
        <v>7810</v>
      </c>
      <c r="G49" s="71"/>
      <c r="H49" s="32"/>
    </row>
    <row r="50" spans="1:8" ht="12.75">
      <c r="A50" s="134"/>
      <c r="B50" s="40"/>
      <c r="C50" s="21"/>
      <c r="D50" s="22"/>
      <c r="E50" s="23"/>
      <c r="F50" s="78"/>
      <c r="G50" s="71"/>
      <c r="H50" s="19"/>
    </row>
    <row r="51" spans="1:8" ht="12.75">
      <c r="A51" s="78">
        <v>23.1</v>
      </c>
      <c r="B51" s="27" t="s">
        <v>182</v>
      </c>
      <c r="C51" s="21"/>
      <c r="D51" s="22"/>
      <c r="E51" s="23"/>
      <c r="F51" s="78"/>
      <c r="G51" s="78"/>
      <c r="H51" s="19"/>
    </row>
    <row r="52" spans="1:8" ht="12.75">
      <c r="A52" s="26"/>
      <c r="B52" s="27" t="s">
        <v>335</v>
      </c>
      <c r="C52" s="21"/>
      <c r="D52" s="22"/>
      <c r="E52" s="23" t="s">
        <v>90</v>
      </c>
      <c r="F52" s="78">
        <v>5</v>
      </c>
      <c r="G52" s="78"/>
      <c r="H52" s="32"/>
    </row>
    <row r="53" spans="1:8" ht="12.75">
      <c r="A53" s="26"/>
      <c r="B53" s="27"/>
      <c r="C53" s="21"/>
      <c r="D53" s="22"/>
      <c r="E53" s="23"/>
      <c r="F53" s="78"/>
      <c r="G53" s="78"/>
      <c r="H53" s="19"/>
    </row>
    <row r="54" spans="1:8" ht="12.75">
      <c r="A54" s="23">
        <v>23.12</v>
      </c>
      <c r="B54" s="27" t="s">
        <v>183</v>
      </c>
      <c r="C54" s="21"/>
      <c r="D54" s="22"/>
      <c r="E54" s="23"/>
      <c r="F54" s="78"/>
      <c r="G54" s="78"/>
      <c r="H54" s="19"/>
    </row>
    <row r="55" spans="1:8" ht="12.75">
      <c r="A55" s="26"/>
      <c r="B55" s="27"/>
      <c r="C55" s="21"/>
      <c r="D55" s="22"/>
      <c r="E55" s="23"/>
      <c r="F55" s="78"/>
      <c r="G55" s="78"/>
      <c r="H55" s="19"/>
    </row>
    <row r="56" spans="1:8" ht="12.75">
      <c r="A56" s="26"/>
      <c r="B56" s="129" t="s">
        <v>17</v>
      </c>
      <c r="C56" s="21" t="s">
        <v>184</v>
      </c>
      <c r="D56" s="22"/>
      <c r="E56" s="23" t="s">
        <v>169</v>
      </c>
      <c r="F56" s="78">
        <f>5200*1*1.95</f>
        <v>10140</v>
      </c>
      <c r="G56" s="78"/>
      <c r="H56" s="32"/>
    </row>
    <row r="57" spans="1:8" ht="12.75">
      <c r="A57" s="26"/>
      <c r="B57" s="27"/>
      <c r="C57" s="21"/>
      <c r="D57" s="22"/>
      <c r="E57" s="23"/>
      <c r="F57" s="78"/>
      <c r="G57" s="78"/>
      <c r="H57" s="19"/>
    </row>
    <row r="58" spans="1:8" ht="12.75">
      <c r="A58" s="26"/>
      <c r="B58" s="27"/>
      <c r="C58" s="21"/>
      <c r="D58" s="22"/>
      <c r="E58" s="23"/>
      <c r="F58" s="78"/>
      <c r="G58" s="78"/>
      <c r="H58" s="19"/>
    </row>
    <row r="59" spans="1:8" ht="12.75">
      <c r="A59" s="26"/>
      <c r="B59" s="27"/>
      <c r="C59" s="21"/>
      <c r="D59" s="22"/>
      <c r="E59" s="23"/>
      <c r="F59" s="78"/>
      <c r="G59" s="78"/>
      <c r="H59" s="19"/>
    </row>
    <row r="60" spans="1:8" ht="12.75">
      <c r="A60" s="26"/>
      <c r="B60" s="27"/>
      <c r="C60" s="21"/>
      <c r="D60" s="22"/>
      <c r="E60" s="23"/>
      <c r="F60" s="78"/>
      <c r="G60" s="78"/>
      <c r="H60" s="19"/>
    </row>
    <row r="61" spans="1:8" ht="12.75">
      <c r="A61" s="26"/>
      <c r="B61" s="27"/>
      <c r="C61" s="21"/>
      <c r="D61" s="22"/>
      <c r="E61" s="23"/>
      <c r="F61" s="78"/>
      <c r="G61" s="78"/>
      <c r="H61" s="19"/>
    </row>
    <row r="62" spans="1:8" ht="12.75">
      <c r="A62" s="26"/>
      <c r="B62" s="27"/>
      <c r="C62" s="21"/>
      <c r="D62" s="22"/>
      <c r="E62" s="23"/>
      <c r="F62" s="78"/>
      <c r="G62" s="78"/>
      <c r="H62" s="19"/>
    </row>
    <row r="63" spans="1:8" ht="12.75">
      <c r="A63" s="26"/>
      <c r="B63" s="27"/>
      <c r="C63" s="21"/>
      <c r="D63" s="22"/>
      <c r="E63" s="23"/>
      <c r="F63" s="78"/>
      <c r="G63" s="78"/>
      <c r="H63" s="19"/>
    </row>
    <row r="64" spans="1:8" ht="12.75">
      <c r="A64" s="26"/>
      <c r="B64" s="27"/>
      <c r="C64" s="21"/>
      <c r="D64" s="22"/>
      <c r="E64" s="23"/>
      <c r="F64" s="78"/>
      <c r="G64" s="78"/>
      <c r="H64" s="19"/>
    </row>
    <row r="65" spans="1:8" ht="12.75">
      <c r="A65" s="26"/>
      <c r="B65" s="27"/>
      <c r="C65" s="21"/>
      <c r="D65" s="22"/>
      <c r="E65" s="23"/>
      <c r="F65" s="78"/>
      <c r="G65" s="78"/>
      <c r="H65" s="19"/>
    </row>
    <row r="66" spans="1:8" ht="12.75">
      <c r="A66" s="23"/>
      <c r="B66" s="27"/>
      <c r="C66" s="21"/>
      <c r="D66" s="22"/>
      <c r="E66" s="23"/>
      <c r="F66" s="78"/>
      <c r="G66" s="78"/>
      <c r="H66" s="19"/>
    </row>
    <row r="67" spans="1:8" ht="12.75">
      <c r="A67" s="26"/>
      <c r="B67" s="27"/>
      <c r="C67" s="21"/>
      <c r="D67" s="22"/>
      <c r="E67" s="23"/>
      <c r="F67" s="78"/>
      <c r="G67" s="78"/>
      <c r="H67" s="19"/>
    </row>
    <row r="68" spans="1:8" ht="12.75">
      <c r="A68" s="26"/>
      <c r="B68" s="129"/>
      <c r="C68" s="21"/>
      <c r="D68" s="22"/>
      <c r="E68" s="23"/>
      <c r="F68" s="78"/>
      <c r="G68" s="78"/>
      <c r="H68" s="32"/>
    </row>
    <row r="69" spans="1:8" ht="12.75">
      <c r="A69" s="26"/>
      <c r="B69" s="129"/>
      <c r="C69" s="21"/>
      <c r="D69" s="22"/>
      <c r="E69" s="23"/>
      <c r="F69" s="78"/>
      <c r="G69" s="78"/>
      <c r="H69" s="32"/>
    </row>
    <row r="70" spans="1:8" ht="12.75">
      <c r="A70" s="26"/>
      <c r="B70" s="129"/>
      <c r="C70" s="21"/>
      <c r="D70" s="22"/>
      <c r="E70" s="23"/>
      <c r="F70" s="78"/>
      <c r="G70" s="78"/>
      <c r="H70" s="32"/>
    </row>
    <row r="71" spans="1:8" ht="12.75">
      <c r="A71" s="26"/>
      <c r="B71" s="21"/>
      <c r="C71" s="21"/>
      <c r="D71" s="21"/>
      <c r="E71" s="45"/>
      <c r="F71" s="135"/>
      <c r="G71" s="481"/>
      <c r="H71" s="32"/>
    </row>
    <row r="72" spans="1:8" ht="12.75">
      <c r="A72" s="66"/>
      <c r="B72" s="16"/>
      <c r="C72" s="17"/>
      <c r="D72" s="17"/>
      <c r="E72" s="8"/>
      <c r="F72" s="116"/>
      <c r="G72" s="117"/>
      <c r="H72" s="105"/>
    </row>
    <row r="73" spans="1:8" ht="12.75">
      <c r="A73" s="11">
        <v>2300</v>
      </c>
      <c r="B73" s="719" t="s">
        <v>336</v>
      </c>
      <c r="C73" s="720"/>
      <c r="D73" s="720"/>
      <c r="E73" s="720"/>
      <c r="F73" s="720"/>
      <c r="G73" s="721"/>
      <c r="H73" s="118"/>
    </row>
    <row r="74" spans="1:8" ht="12.75">
      <c r="A74" s="67"/>
      <c r="B74" s="42"/>
      <c r="C74" s="43"/>
      <c r="D74" s="43"/>
      <c r="E74" s="52"/>
      <c r="F74" s="119"/>
      <c r="G74" s="120"/>
      <c r="H74" s="108"/>
    </row>
    <row r="75" ht="12.75">
      <c r="D75" s="376" t="s">
        <v>416</v>
      </c>
    </row>
    <row r="76" ht="15">
      <c r="D76" s="377"/>
    </row>
  </sheetData>
  <sheetProtection/>
  <mergeCells count="3">
    <mergeCell ref="A1:H1"/>
    <mergeCell ref="A2:H2"/>
    <mergeCell ref="B73:G73"/>
  </mergeCells>
  <printOptions/>
  <pageMargins left="0.5905" right="0" top="0.7086" bottom="0.7874" header="0.399" footer="0.7874"/>
  <pageSetup firstPageNumber="85" useFirstPageNumber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Shoegra</cp:lastModifiedBy>
  <cp:lastPrinted>2021-03-02T11:07:51Z</cp:lastPrinted>
  <dcterms:created xsi:type="dcterms:W3CDTF">2009-03-23T10:46:12Z</dcterms:created>
  <dcterms:modified xsi:type="dcterms:W3CDTF">2023-06-08T21:38:58Z</dcterms:modified>
  <cp:category/>
  <cp:version/>
  <cp:contentType/>
  <cp:contentStatus/>
</cp:coreProperties>
</file>